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3"/>
  </bookViews>
  <sheets>
    <sheet name="TPE y W per C" sheetId="1" r:id="rId1"/>
    <sheet name="Gráfico 2" sheetId="2" r:id="rId2"/>
    <sheet name="Datos Biomasa AIE" sheetId="3" r:id="rId3"/>
    <sheet name="PIB y ENERGÍA" sheetId="4" r:id="rId4"/>
  </sheets>
  <definedNames>
    <definedName name="_xlnm._FilterDatabase" localSheetId="3" hidden="1">'PIB y ENERGÍA'!$B$5:$D$93</definedName>
  </definedNames>
  <calcPr calcId="125725" iterateDelta="1E-4"/>
</workbook>
</file>

<file path=xl/calcChain.xml><?xml version="1.0" encoding="utf-8"?>
<calcChain xmlns="http://schemas.openxmlformats.org/spreadsheetml/2006/main">
  <c r="C3" i="4"/>
  <c r="D3"/>
  <c r="C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AM9" i="1"/>
  <c r="AM8"/>
  <c r="AM7"/>
  <c r="AM13"/>
  <c r="AM12"/>
  <c r="AM11"/>
  <c r="AM15"/>
  <c r="AM20"/>
  <c r="AM19"/>
  <c r="AM18"/>
  <c r="AM17"/>
  <c r="AM22"/>
  <c r="AM24"/>
  <c r="AM39"/>
  <c r="AM38"/>
  <c r="AM37"/>
  <c r="AM36"/>
  <c r="AM35"/>
  <c r="AM34"/>
  <c r="AM33"/>
  <c r="AM32"/>
  <c r="AM31"/>
  <c r="AM30"/>
  <c r="AM29"/>
  <c r="AM28"/>
  <c r="AM27"/>
  <c r="AM26"/>
  <c r="AM25"/>
  <c r="AM48"/>
  <c r="AM47"/>
  <c r="AM46"/>
  <c r="AM45"/>
  <c r="AM44"/>
  <c r="AM43"/>
  <c r="AM42"/>
  <c r="AM41"/>
  <c r="AM56"/>
  <c r="AM55"/>
  <c r="AM54"/>
  <c r="AM53"/>
  <c r="AM52"/>
  <c r="AM51"/>
  <c r="AM70"/>
  <c r="AM69"/>
  <c r="AM68"/>
  <c r="AM67"/>
  <c r="AM66"/>
  <c r="AM65"/>
  <c r="AM64"/>
  <c r="AM63"/>
  <c r="AM62"/>
  <c r="AM61"/>
  <c r="AM60"/>
  <c r="AM59"/>
  <c r="AM58"/>
  <c r="AM72"/>
  <c r="AM84"/>
  <c r="AM83"/>
  <c r="AM82"/>
  <c r="AM81"/>
  <c r="AM80"/>
  <c r="AM79"/>
  <c r="AM78"/>
  <c r="AM77"/>
  <c r="AM76"/>
  <c r="AM75"/>
  <c r="AM74"/>
  <c r="AM97"/>
  <c r="AM96"/>
  <c r="AM95"/>
  <c r="AM94"/>
  <c r="AM93"/>
  <c r="AM92"/>
  <c r="AM91"/>
  <c r="AM90"/>
  <c r="AM89"/>
  <c r="AM88"/>
  <c r="AM87"/>
  <c r="AM86"/>
  <c r="AM101"/>
  <c r="AM100"/>
  <c r="AM99"/>
  <c r="AM106"/>
  <c r="AM105"/>
  <c r="AM104"/>
  <c r="AM103"/>
  <c r="AM107"/>
  <c r="AL9"/>
  <c r="AL8"/>
  <c r="AL7"/>
  <c r="AL13"/>
  <c r="AL12"/>
  <c r="AL11"/>
  <c r="AL15"/>
  <c r="AL20"/>
  <c r="AL19"/>
  <c r="AL18"/>
  <c r="AL17"/>
  <c r="AL22"/>
  <c r="AL39"/>
  <c r="AL38"/>
  <c r="AL37"/>
  <c r="AL36"/>
  <c r="AL35"/>
  <c r="AL34"/>
  <c r="AL33"/>
  <c r="AL32"/>
  <c r="AL31"/>
  <c r="AL30"/>
  <c r="AL29"/>
  <c r="AL28"/>
  <c r="AL27"/>
  <c r="AL26"/>
  <c r="AL25"/>
  <c r="AL24"/>
  <c r="AL48"/>
  <c r="AL47"/>
  <c r="AL46"/>
  <c r="AL45"/>
  <c r="AL44"/>
  <c r="AL43"/>
  <c r="AL42"/>
  <c r="AL41"/>
  <c r="AL56"/>
  <c r="AL55"/>
  <c r="AL54"/>
  <c r="AL53"/>
  <c r="AL52"/>
  <c r="AL51"/>
  <c r="AL70"/>
  <c r="AL69"/>
  <c r="AL68"/>
  <c r="AL67"/>
  <c r="AL66"/>
  <c r="AL65"/>
  <c r="AL64"/>
  <c r="AL63"/>
  <c r="AL62"/>
  <c r="AL61"/>
  <c r="AL60"/>
  <c r="AL59"/>
  <c r="AL58"/>
  <c r="AL72"/>
  <c r="AL84"/>
  <c r="AL83"/>
  <c r="AL82"/>
  <c r="AL81"/>
  <c r="AL80"/>
  <c r="AL79"/>
  <c r="AL78"/>
  <c r="AL77"/>
  <c r="AL76"/>
  <c r="AL75"/>
  <c r="AL74"/>
  <c r="AL97"/>
  <c r="AL96"/>
  <c r="AL95"/>
  <c r="AL94"/>
  <c r="AL93"/>
  <c r="AL92"/>
  <c r="AL91"/>
  <c r="AL90"/>
  <c r="AL89"/>
  <c r="AL88"/>
  <c r="AL87"/>
  <c r="AL86"/>
  <c r="AL101"/>
  <c r="AL100"/>
  <c r="AL99"/>
  <c r="AL103"/>
  <c r="AL104"/>
  <c r="AL105"/>
  <c r="AL106"/>
  <c r="AL107"/>
  <c r="B230" i="2"/>
  <c r="C8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AI109" i="1"/>
  <c r="U109"/>
  <c r="AF109" s="1"/>
  <c r="T109"/>
  <c r="AE109" s="1"/>
  <c r="S109"/>
  <c r="AD109" s="1"/>
  <c r="R109"/>
  <c r="AC109" s="1"/>
  <c r="Q109"/>
  <c r="AB109" s="1"/>
  <c r="P109"/>
  <c r="AA109" s="1"/>
  <c r="O109"/>
  <c r="Z109" s="1"/>
  <c r="L109"/>
  <c r="V109" s="1"/>
  <c r="AG109" s="1"/>
  <c r="AI107"/>
  <c r="U107"/>
  <c r="AF107" s="1"/>
  <c r="J107"/>
  <c r="I107"/>
  <c r="H107"/>
  <c r="G107"/>
  <c r="F107"/>
  <c r="E107"/>
  <c r="L107" s="1"/>
  <c r="V107" s="1"/>
  <c r="AG107" s="1"/>
  <c r="AH106"/>
  <c r="Y106"/>
  <c r="AI106" s="1"/>
  <c r="K106"/>
  <c r="L106" s="1"/>
  <c r="V106" s="1"/>
  <c r="AG106" s="1"/>
  <c r="D106"/>
  <c r="T106" s="1"/>
  <c r="AE106" s="1"/>
  <c r="AI105"/>
  <c r="U105"/>
  <c r="AF105" s="1"/>
  <c r="T105"/>
  <c r="AE105" s="1"/>
  <c r="S105"/>
  <c r="AD105" s="1"/>
  <c r="R105"/>
  <c r="AC105" s="1"/>
  <c r="Q105"/>
  <c r="AB105" s="1"/>
  <c r="P105"/>
  <c r="AA105" s="1"/>
  <c r="O105"/>
  <c r="Z105" s="1"/>
  <c r="L105"/>
  <c r="V105" s="1"/>
  <c r="AG105" s="1"/>
  <c r="AI104"/>
  <c r="U104"/>
  <c r="AF104" s="1"/>
  <c r="T104"/>
  <c r="AE104" s="1"/>
  <c r="S104"/>
  <c r="AD104" s="1"/>
  <c r="R104"/>
  <c r="AC104" s="1"/>
  <c r="Q104"/>
  <c r="AB104" s="1"/>
  <c r="P104"/>
  <c r="AA104" s="1"/>
  <c r="O104"/>
  <c r="Z104" s="1"/>
  <c r="L104"/>
  <c r="V104" s="1"/>
  <c r="AG104" s="1"/>
  <c r="AI103"/>
  <c r="U103"/>
  <c r="AF103" s="1"/>
  <c r="T103"/>
  <c r="AE103" s="1"/>
  <c r="S103"/>
  <c r="AD103" s="1"/>
  <c r="R103"/>
  <c r="AC103" s="1"/>
  <c r="Q103"/>
  <c r="AB103" s="1"/>
  <c r="P103"/>
  <c r="AA103" s="1"/>
  <c r="O103"/>
  <c r="Z103" s="1"/>
  <c r="L103"/>
  <c r="V103" s="1"/>
  <c r="AG103" s="1"/>
  <c r="Y101"/>
  <c r="J101"/>
  <c r="T101" s="1"/>
  <c r="AE101" s="1"/>
  <c r="I101"/>
  <c r="S101" s="1"/>
  <c r="AD101" s="1"/>
  <c r="H101"/>
  <c r="R101" s="1"/>
  <c r="AC101" s="1"/>
  <c r="G101"/>
  <c r="Q101" s="1"/>
  <c r="AB101" s="1"/>
  <c r="F101"/>
  <c r="P101" s="1"/>
  <c r="AA101" s="1"/>
  <c r="E101"/>
  <c r="L101" s="1"/>
  <c r="V101" s="1"/>
  <c r="AG101" s="1"/>
  <c r="D101"/>
  <c r="U101" s="1"/>
  <c r="AF101" s="1"/>
  <c r="AH100"/>
  <c r="AI100" s="1"/>
  <c r="U100"/>
  <c r="AF100" s="1"/>
  <c r="T100"/>
  <c r="AE100" s="1"/>
  <c r="S100"/>
  <c r="AD100" s="1"/>
  <c r="R100"/>
  <c r="AC100" s="1"/>
  <c r="Q100"/>
  <c r="AB100" s="1"/>
  <c r="P100"/>
  <c r="AA100" s="1"/>
  <c r="O100"/>
  <c r="Z100" s="1"/>
  <c r="L100"/>
  <c r="V100" s="1"/>
  <c r="AG100" s="1"/>
  <c r="AH99"/>
  <c r="AH101" s="1"/>
  <c r="AI101" s="1"/>
  <c r="U99"/>
  <c r="AF99" s="1"/>
  <c r="T99"/>
  <c r="AE99" s="1"/>
  <c r="S99"/>
  <c r="AD99" s="1"/>
  <c r="R99"/>
  <c r="AC99" s="1"/>
  <c r="Q99"/>
  <c r="AB99" s="1"/>
  <c r="P99"/>
  <c r="AA99" s="1"/>
  <c r="O99"/>
  <c r="Z99" s="1"/>
  <c r="L99"/>
  <c r="V99" s="1"/>
  <c r="AG99" s="1"/>
  <c r="J97"/>
  <c r="H97"/>
  <c r="AH96"/>
  <c r="AI96" s="1"/>
  <c r="Y96"/>
  <c r="Y97" s="1"/>
  <c r="P96"/>
  <c r="AA96" s="1"/>
  <c r="I96"/>
  <c r="I97" s="1"/>
  <c r="G96"/>
  <c r="G97" s="1"/>
  <c r="F96"/>
  <c r="F97" s="1"/>
  <c r="E96"/>
  <c r="E97" s="1"/>
  <c r="D96"/>
  <c r="U96" s="1"/>
  <c r="AF96" s="1"/>
  <c r="AH95"/>
  <c r="U95"/>
  <c r="AF95" s="1"/>
  <c r="T95"/>
  <c r="AE95" s="1"/>
  <c r="S95"/>
  <c r="AD95" s="1"/>
  <c r="R95"/>
  <c r="AC95" s="1"/>
  <c r="Q95"/>
  <c r="AB95" s="1"/>
  <c r="P95"/>
  <c r="AA95" s="1"/>
  <c r="O95"/>
  <c r="Z95" s="1"/>
  <c r="L95"/>
  <c r="V95" s="1"/>
  <c r="AG95" s="1"/>
  <c r="AH94"/>
  <c r="U94"/>
  <c r="AF94" s="1"/>
  <c r="T94"/>
  <c r="AE94" s="1"/>
  <c r="S94"/>
  <c r="AD94" s="1"/>
  <c r="R94"/>
  <c r="AC94" s="1"/>
  <c r="Q94"/>
  <c r="AB94" s="1"/>
  <c r="P94"/>
  <c r="AA94" s="1"/>
  <c r="O94"/>
  <c r="Z94" s="1"/>
  <c r="L94"/>
  <c r="V94" s="1"/>
  <c r="AG94" s="1"/>
  <c r="AH93"/>
  <c r="U93"/>
  <c r="AF93" s="1"/>
  <c r="T93"/>
  <c r="AE93" s="1"/>
  <c r="S93"/>
  <c r="AD93" s="1"/>
  <c r="R93"/>
  <c r="AC93" s="1"/>
  <c r="Q93"/>
  <c r="AB93" s="1"/>
  <c r="P93"/>
  <c r="AA93" s="1"/>
  <c r="O93"/>
  <c r="Z93" s="1"/>
  <c r="L93"/>
  <c r="V93" s="1"/>
  <c r="AG93" s="1"/>
  <c r="AH92"/>
  <c r="U92"/>
  <c r="AF92" s="1"/>
  <c r="T92"/>
  <c r="AE92" s="1"/>
  <c r="S92"/>
  <c r="AD92" s="1"/>
  <c r="R92"/>
  <c r="AC92" s="1"/>
  <c r="Q92"/>
  <c r="AB92" s="1"/>
  <c r="P92"/>
  <c r="AA92" s="1"/>
  <c r="O92"/>
  <c r="Z92" s="1"/>
  <c r="L92"/>
  <c r="V92" s="1"/>
  <c r="AG92" s="1"/>
  <c r="AH91"/>
  <c r="U91"/>
  <c r="AF91" s="1"/>
  <c r="T91"/>
  <c r="AE91" s="1"/>
  <c r="S91"/>
  <c r="AD91" s="1"/>
  <c r="R91"/>
  <c r="AC91" s="1"/>
  <c r="Q91"/>
  <c r="AB91" s="1"/>
  <c r="P91"/>
  <c r="AA91" s="1"/>
  <c r="O91"/>
  <c r="Z91" s="1"/>
  <c r="L91"/>
  <c r="V91" s="1"/>
  <c r="AG91" s="1"/>
  <c r="AH90"/>
  <c r="U90"/>
  <c r="AF90" s="1"/>
  <c r="T90"/>
  <c r="AE90" s="1"/>
  <c r="S90"/>
  <c r="AD90" s="1"/>
  <c r="R90"/>
  <c r="AC90" s="1"/>
  <c r="Q90"/>
  <c r="AB90" s="1"/>
  <c r="P90"/>
  <c r="AA90" s="1"/>
  <c r="O90"/>
  <c r="Z90" s="1"/>
  <c r="L90"/>
  <c r="V90" s="1"/>
  <c r="AG90" s="1"/>
  <c r="AH89"/>
  <c r="U89"/>
  <c r="AF89" s="1"/>
  <c r="T89"/>
  <c r="AE89" s="1"/>
  <c r="S89"/>
  <c r="AD89" s="1"/>
  <c r="R89"/>
  <c r="AC89" s="1"/>
  <c r="Q89"/>
  <c r="AB89" s="1"/>
  <c r="P89"/>
  <c r="AA89" s="1"/>
  <c r="O89"/>
  <c r="Z89" s="1"/>
  <c r="L89"/>
  <c r="V89" s="1"/>
  <c r="AG89" s="1"/>
  <c r="AH88"/>
  <c r="U88"/>
  <c r="AF88" s="1"/>
  <c r="T88"/>
  <c r="AE88" s="1"/>
  <c r="S88"/>
  <c r="AD88" s="1"/>
  <c r="R88"/>
  <c r="AC88" s="1"/>
  <c r="Q88"/>
  <c r="AB88" s="1"/>
  <c r="P88"/>
  <c r="AA88" s="1"/>
  <c r="O88"/>
  <c r="Z88" s="1"/>
  <c r="L88"/>
  <c r="V88" s="1"/>
  <c r="AG88" s="1"/>
  <c r="AH87"/>
  <c r="U87"/>
  <c r="AF87" s="1"/>
  <c r="T87"/>
  <c r="AE87" s="1"/>
  <c r="S87"/>
  <c r="AD87" s="1"/>
  <c r="R87"/>
  <c r="AC87" s="1"/>
  <c r="Q87"/>
  <c r="AB87" s="1"/>
  <c r="P87"/>
  <c r="AA87" s="1"/>
  <c r="O87"/>
  <c r="Z87" s="1"/>
  <c r="L87"/>
  <c r="V87" s="1"/>
  <c r="AG87" s="1"/>
  <c r="AH86"/>
  <c r="AH97" s="1"/>
  <c r="AI97" s="1"/>
  <c r="AD86"/>
  <c r="Z86"/>
  <c r="U86"/>
  <c r="T86"/>
  <c r="S86"/>
  <c r="R86"/>
  <c r="Q86"/>
  <c r="P86"/>
  <c r="P97" s="1"/>
  <c r="AA97" s="1"/>
  <c r="O86"/>
  <c r="L86"/>
  <c r="V86" s="1"/>
  <c r="AG86" s="1"/>
  <c r="Y84"/>
  <c r="AI84" s="1"/>
  <c r="T84"/>
  <c r="AE84" s="1"/>
  <c r="R84"/>
  <c r="AC84" s="1"/>
  <c r="P84"/>
  <c r="AA84" s="1"/>
  <c r="J84"/>
  <c r="I84"/>
  <c r="S84" s="1"/>
  <c r="AD84" s="1"/>
  <c r="H84"/>
  <c r="G84"/>
  <c r="Q84" s="1"/>
  <c r="AB84" s="1"/>
  <c r="F84"/>
  <c r="E84"/>
  <c r="L84" s="1"/>
  <c r="V84" s="1"/>
  <c r="AG84" s="1"/>
  <c r="D84"/>
  <c r="U84" s="1"/>
  <c r="AF84" s="1"/>
  <c r="AI83"/>
  <c r="AH83"/>
  <c r="U83"/>
  <c r="AF83" s="1"/>
  <c r="T83"/>
  <c r="AE83" s="1"/>
  <c r="S83"/>
  <c r="AD83" s="1"/>
  <c r="R83"/>
  <c r="AC83" s="1"/>
  <c r="Q83"/>
  <c r="AB83" s="1"/>
  <c r="P83"/>
  <c r="AA83" s="1"/>
  <c r="O83"/>
  <c r="Z83" s="1"/>
  <c r="L83"/>
  <c r="V83" s="1"/>
  <c r="AG83" s="1"/>
  <c r="U82"/>
  <c r="AF82" s="1"/>
  <c r="T82"/>
  <c r="AE82" s="1"/>
  <c r="S82"/>
  <c r="AD82" s="1"/>
  <c r="R82"/>
  <c r="AC82" s="1"/>
  <c r="Q82"/>
  <c r="AB82" s="1"/>
  <c r="P82"/>
  <c r="AA82" s="1"/>
  <c r="O82"/>
  <c r="Z82" s="1"/>
  <c r="L82"/>
  <c r="V82" s="1"/>
  <c r="AG82" s="1"/>
  <c r="U81"/>
  <c r="AF81" s="1"/>
  <c r="T81"/>
  <c r="AE81" s="1"/>
  <c r="S81"/>
  <c r="AD81" s="1"/>
  <c r="R81"/>
  <c r="AC81" s="1"/>
  <c r="Q81"/>
  <c r="AB81" s="1"/>
  <c r="P81"/>
  <c r="AA81" s="1"/>
  <c r="O81"/>
  <c r="Z81" s="1"/>
  <c r="L81"/>
  <c r="V81" s="1"/>
  <c r="AG81" s="1"/>
  <c r="U80"/>
  <c r="AF80" s="1"/>
  <c r="T80"/>
  <c r="AE80" s="1"/>
  <c r="S80"/>
  <c r="AD80" s="1"/>
  <c r="R80"/>
  <c r="AC80" s="1"/>
  <c r="Q80"/>
  <c r="AB80" s="1"/>
  <c r="P80"/>
  <c r="AA80" s="1"/>
  <c r="O80"/>
  <c r="Z80" s="1"/>
  <c r="L80"/>
  <c r="V80" s="1"/>
  <c r="AG80" s="1"/>
  <c r="U79"/>
  <c r="AF79" s="1"/>
  <c r="T79"/>
  <c r="AE79" s="1"/>
  <c r="S79"/>
  <c r="AD79" s="1"/>
  <c r="R79"/>
  <c r="AC79" s="1"/>
  <c r="Q79"/>
  <c r="AB79" s="1"/>
  <c r="P79"/>
  <c r="AA79" s="1"/>
  <c r="O79"/>
  <c r="Z79" s="1"/>
  <c r="L79"/>
  <c r="V79" s="1"/>
  <c r="AG79" s="1"/>
  <c r="U78"/>
  <c r="AF78" s="1"/>
  <c r="T78"/>
  <c r="AE78" s="1"/>
  <c r="S78"/>
  <c r="AD78" s="1"/>
  <c r="R78"/>
  <c r="AC78" s="1"/>
  <c r="Q78"/>
  <c r="AB78" s="1"/>
  <c r="P78"/>
  <c r="AA78" s="1"/>
  <c r="O78"/>
  <c r="Z78" s="1"/>
  <c r="L78"/>
  <c r="V78" s="1"/>
  <c r="AG78" s="1"/>
  <c r="U77"/>
  <c r="AF77" s="1"/>
  <c r="T77"/>
  <c r="AE77" s="1"/>
  <c r="S77"/>
  <c r="AD77" s="1"/>
  <c r="R77"/>
  <c r="AC77" s="1"/>
  <c r="Q77"/>
  <c r="AB77" s="1"/>
  <c r="P77"/>
  <c r="AA77" s="1"/>
  <c r="O77"/>
  <c r="Z77" s="1"/>
  <c r="L77"/>
  <c r="V77" s="1"/>
  <c r="AG77" s="1"/>
  <c r="U76"/>
  <c r="AF76" s="1"/>
  <c r="T76"/>
  <c r="AE76" s="1"/>
  <c r="S76"/>
  <c r="AD76" s="1"/>
  <c r="R76"/>
  <c r="AC76" s="1"/>
  <c r="Q76"/>
  <c r="AB76" s="1"/>
  <c r="P76"/>
  <c r="AA76" s="1"/>
  <c r="O76"/>
  <c r="Z76" s="1"/>
  <c r="L76"/>
  <c r="V76" s="1"/>
  <c r="AG76" s="1"/>
  <c r="U75"/>
  <c r="AF75" s="1"/>
  <c r="T75"/>
  <c r="AE75" s="1"/>
  <c r="S75"/>
  <c r="AD75" s="1"/>
  <c r="R75"/>
  <c r="AC75" s="1"/>
  <c r="Q75"/>
  <c r="AB75" s="1"/>
  <c r="P75"/>
  <c r="AA75" s="1"/>
  <c r="O75"/>
  <c r="Z75" s="1"/>
  <c r="L75"/>
  <c r="V75" s="1"/>
  <c r="AG75" s="1"/>
  <c r="U74"/>
  <c r="AF74" s="1"/>
  <c r="T74"/>
  <c r="AE74" s="1"/>
  <c r="S74"/>
  <c r="AD74" s="1"/>
  <c r="R74"/>
  <c r="AC74" s="1"/>
  <c r="Q74"/>
  <c r="AB74" s="1"/>
  <c r="P74"/>
  <c r="AA74" s="1"/>
  <c r="O74"/>
  <c r="Z74" s="1"/>
  <c r="L74"/>
  <c r="V74" s="1"/>
  <c r="AG74" s="1"/>
  <c r="AH72"/>
  <c r="Y72"/>
  <c r="T72"/>
  <c r="AE72" s="1"/>
  <c r="R72"/>
  <c r="AC72" s="1"/>
  <c r="P72"/>
  <c r="AA72" s="1"/>
  <c r="J72"/>
  <c r="I72"/>
  <c r="S72" s="1"/>
  <c r="AD72" s="1"/>
  <c r="H72"/>
  <c r="G72"/>
  <c r="Q72" s="1"/>
  <c r="AB72" s="1"/>
  <c r="F72"/>
  <c r="E72"/>
  <c r="L72" s="1"/>
  <c r="V72" s="1"/>
  <c r="AG72" s="1"/>
  <c r="D72"/>
  <c r="U69"/>
  <c r="AF69" s="1"/>
  <c r="T69"/>
  <c r="AE69" s="1"/>
  <c r="S69"/>
  <c r="AD69" s="1"/>
  <c r="R69"/>
  <c r="AC69" s="1"/>
  <c r="Q69"/>
  <c r="AB69" s="1"/>
  <c r="P69"/>
  <c r="AA69" s="1"/>
  <c r="L69"/>
  <c r="V69" s="1"/>
  <c r="AG69" s="1"/>
  <c r="E69"/>
  <c r="O69" s="1"/>
  <c r="Z69" s="1"/>
  <c r="U68"/>
  <c r="AF68" s="1"/>
  <c r="T68"/>
  <c r="AE68" s="1"/>
  <c r="S68"/>
  <c r="AD68" s="1"/>
  <c r="R68"/>
  <c r="AC68" s="1"/>
  <c r="Q68"/>
  <c r="AB68" s="1"/>
  <c r="P68"/>
  <c r="AA68" s="1"/>
  <c r="F68"/>
  <c r="E68"/>
  <c r="L68" s="1"/>
  <c r="V68" s="1"/>
  <c r="AG68" s="1"/>
  <c r="AH67"/>
  <c r="U67"/>
  <c r="AF67" s="1"/>
  <c r="T67"/>
  <c r="AE67" s="1"/>
  <c r="S67"/>
  <c r="AD67" s="1"/>
  <c r="R67"/>
  <c r="AC67" s="1"/>
  <c r="Q67"/>
  <c r="AB67" s="1"/>
  <c r="P67"/>
  <c r="AA67" s="1"/>
  <c r="O67"/>
  <c r="Z67" s="1"/>
  <c r="L67"/>
  <c r="V67" s="1"/>
  <c r="AG67" s="1"/>
  <c r="AH66"/>
  <c r="U66"/>
  <c r="AF66" s="1"/>
  <c r="T66"/>
  <c r="AE66" s="1"/>
  <c r="S66"/>
  <c r="AD66" s="1"/>
  <c r="R66"/>
  <c r="AC66" s="1"/>
  <c r="Q66"/>
  <c r="AB66" s="1"/>
  <c r="P66"/>
  <c r="AA66" s="1"/>
  <c r="L66"/>
  <c r="V66" s="1"/>
  <c r="AG66" s="1"/>
  <c r="E66"/>
  <c r="O66" s="1"/>
  <c r="Z66" s="1"/>
  <c r="AH65"/>
  <c r="U65"/>
  <c r="AF65" s="1"/>
  <c r="T65"/>
  <c r="AE65" s="1"/>
  <c r="S65"/>
  <c r="AD65" s="1"/>
  <c r="R65"/>
  <c r="AC65" s="1"/>
  <c r="Q65"/>
  <c r="AB65" s="1"/>
  <c r="P65"/>
  <c r="AA65" s="1"/>
  <c r="O65"/>
  <c r="Z65" s="1"/>
  <c r="L65"/>
  <c r="V65" s="1"/>
  <c r="AG65" s="1"/>
  <c r="AH64"/>
  <c r="U64"/>
  <c r="AF64" s="1"/>
  <c r="T64"/>
  <c r="AE64" s="1"/>
  <c r="S64"/>
  <c r="AD64" s="1"/>
  <c r="R64"/>
  <c r="AC64" s="1"/>
  <c r="Q64"/>
  <c r="AB64" s="1"/>
  <c r="O64"/>
  <c r="Z64" s="1"/>
  <c r="F64"/>
  <c r="P64" s="1"/>
  <c r="AA64" s="1"/>
  <c r="E64"/>
  <c r="L64" s="1"/>
  <c r="V64" s="1"/>
  <c r="AG64" s="1"/>
  <c r="AH63"/>
  <c r="U63"/>
  <c r="AF63" s="1"/>
  <c r="T63"/>
  <c r="AE63" s="1"/>
  <c r="S63"/>
  <c r="AD63" s="1"/>
  <c r="R63"/>
  <c r="AC63" s="1"/>
  <c r="Q63"/>
  <c r="AB63" s="1"/>
  <c r="P63"/>
  <c r="AA63" s="1"/>
  <c r="O63"/>
  <c r="Z63" s="1"/>
  <c r="L63"/>
  <c r="V63" s="1"/>
  <c r="AG63" s="1"/>
  <c r="AH62"/>
  <c r="U62"/>
  <c r="AF62" s="1"/>
  <c r="T62"/>
  <c r="AE62" s="1"/>
  <c r="S62"/>
  <c r="AD62" s="1"/>
  <c r="R62"/>
  <c r="AC62" s="1"/>
  <c r="Q62"/>
  <c r="AB62" s="1"/>
  <c r="P62"/>
  <c r="AA62" s="1"/>
  <c r="O62"/>
  <c r="Z62" s="1"/>
  <c r="L62"/>
  <c r="V62" s="1"/>
  <c r="AG62" s="1"/>
  <c r="U61"/>
  <c r="AF61" s="1"/>
  <c r="T61"/>
  <c r="AE61" s="1"/>
  <c r="S61"/>
  <c r="AD61" s="1"/>
  <c r="R61"/>
  <c r="AC61" s="1"/>
  <c r="Q61"/>
  <c r="AB61" s="1"/>
  <c r="P61"/>
  <c r="AA61" s="1"/>
  <c r="L61"/>
  <c r="V61" s="1"/>
  <c r="AG61" s="1"/>
  <c r="E61"/>
  <c r="O61" s="1"/>
  <c r="Z61" s="1"/>
  <c r="U60"/>
  <c r="AF60" s="1"/>
  <c r="T60"/>
  <c r="AE60" s="1"/>
  <c r="S60"/>
  <c r="AD60" s="1"/>
  <c r="R60"/>
  <c r="AC60" s="1"/>
  <c r="Q60"/>
  <c r="AB60" s="1"/>
  <c r="P60"/>
  <c r="AA60" s="1"/>
  <c r="O60"/>
  <c r="Z60" s="1"/>
  <c r="L60"/>
  <c r="V60" s="1"/>
  <c r="AG60" s="1"/>
  <c r="AH59"/>
  <c r="AI59" s="1"/>
  <c r="Y59"/>
  <c r="Y70" s="1"/>
  <c r="K59"/>
  <c r="K70" s="1"/>
  <c r="J59"/>
  <c r="T59" s="1"/>
  <c r="AE59" s="1"/>
  <c r="I59"/>
  <c r="I70" s="1"/>
  <c r="S70" s="1"/>
  <c r="AD70" s="1"/>
  <c r="H59"/>
  <c r="R59" s="1"/>
  <c r="AC59" s="1"/>
  <c r="G59"/>
  <c r="G70" s="1"/>
  <c r="Q70" s="1"/>
  <c r="AB70" s="1"/>
  <c r="F59"/>
  <c r="P59" s="1"/>
  <c r="AA59" s="1"/>
  <c r="E59"/>
  <c r="E70" s="1"/>
  <c r="D59"/>
  <c r="D70" s="1"/>
  <c r="AH58"/>
  <c r="AH70" s="1"/>
  <c r="AI70" s="1"/>
  <c r="U58"/>
  <c r="AF58" s="1"/>
  <c r="T58"/>
  <c r="AE58" s="1"/>
  <c r="S58"/>
  <c r="AD58" s="1"/>
  <c r="R58"/>
  <c r="AC58" s="1"/>
  <c r="Q58"/>
  <c r="AB58" s="1"/>
  <c r="P58"/>
  <c r="AA58" s="1"/>
  <c r="O58"/>
  <c r="Z58" s="1"/>
  <c r="L58"/>
  <c r="V58" s="1"/>
  <c r="AG58" s="1"/>
  <c r="AH55"/>
  <c r="U55"/>
  <c r="AF55" s="1"/>
  <c r="T55"/>
  <c r="AE55" s="1"/>
  <c r="S55"/>
  <c r="AD55" s="1"/>
  <c r="R55"/>
  <c r="AC55" s="1"/>
  <c r="Q55"/>
  <c r="AB55" s="1"/>
  <c r="P55"/>
  <c r="AA55" s="1"/>
  <c r="O55"/>
  <c r="Z55" s="1"/>
  <c r="L55"/>
  <c r="V55" s="1"/>
  <c r="AG55" s="1"/>
  <c r="AH54"/>
  <c r="U54"/>
  <c r="AF54" s="1"/>
  <c r="T54"/>
  <c r="AE54" s="1"/>
  <c r="S54"/>
  <c r="AD54" s="1"/>
  <c r="R54"/>
  <c r="AC54" s="1"/>
  <c r="Q54"/>
  <c r="AB54" s="1"/>
  <c r="P54"/>
  <c r="AA54" s="1"/>
  <c r="O54"/>
  <c r="Z54" s="1"/>
  <c r="L54"/>
  <c r="V54" s="1"/>
  <c r="AG54" s="1"/>
  <c r="AH53"/>
  <c r="U53"/>
  <c r="AF53" s="1"/>
  <c r="T53"/>
  <c r="AE53" s="1"/>
  <c r="S53"/>
  <c r="AD53" s="1"/>
  <c r="R53"/>
  <c r="AC53" s="1"/>
  <c r="Q53"/>
  <c r="AB53" s="1"/>
  <c r="P53"/>
  <c r="AA53" s="1"/>
  <c r="O53"/>
  <c r="Z53" s="1"/>
  <c r="L53"/>
  <c r="V53" s="1"/>
  <c r="AG53" s="1"/>
  <c r="AH52"/>
  <c r="U52"/>
  <c r="AF52" s="1"/>
  <c r="T52"/>
  <c r="AE52" s="1"/>
  <c r="S52"/>
  <c r="AD52" s="1"/>
  <c r="R52"/>
  <c r="AC52" s="1"/>
  <c r="Q52"/>
  <c r="AB52" s="1"/>
  <c r="P52"/>
  <c r="AA52" s="1"/>
  <c r="O52"/>
  <c r="Z52" s="1"/>
  <c r="L52"/>
  <c r="V52" s="1"/>
  <c r="AG52" s="1"/>
  <c r="AH51"/>
  <c r="AH56" s="1"/>
  <c r="Y51"/>
  <c r="L51"/>
  <c r="V51" s="1"/>
  <c r="AG51" s="1"/>
  <c r="K51"/>
  <c r="K56" s="1"/>
  <c r="U56" s="1"/>
  <c r="AF56" s="1"/>
  <c r="J51"/>
  <c r="J56" s="1"/>
  <c r="I51"/>
  <c r="I56" s="1"/>
  <c r="S56" s="1"/>
  <c r="AD56" s="1"/>
  <c r="H51"/>
  <c r="H56" s="1"/>
  <c r="G51"/>
  <c r="G56" s="1"/>
  <c r="Q56" s="1"/>
  <c r="AB56" s="1"/>
  <c r="F51"/>
  <c r="F56" s="1"/>
  <c r="E51"/>
  <c r="E56" s="1"/>
  <c r="D51"/>
  <c r="D56" s="1"/>
  <c r="U50"/>
  <c r="AF50" s="1"/>
  <c r="T50"/>
  <c r="AE50" s="1"/>
  <c r="S50"/>
  <c r="AD50" s="1"/>
  <c r="R50"/>
  <c r="AC50" s="1"/>
  <c r="Q50"/>
  <c r="AB50" s="1"/>
  <c r="P50"/>
  <c r="AA50" s="1"/>
  <c r="O50"/>
  <c r="Z50" s="1"/>
  <c r="L50"/>
  <c r="V50" s="1"/>
  <c r="AG50" s="1"/>
  <c r="K48"/>
  <c r="J48"/>
  <c r="I48"/>
  <c r="H48"/>
  <c r="G48"/>
  <c r="F48"/>
  <c r="E48"/>
  <c r="AH47"/>
  <c r="Y47"/>
  <c r="Y48" s="1"/>
  <c r="L47"/>
  <c r="V47" s="1"/>
  <c r="AG47" s="1"/>
  <c r="D47"/>
  <c r="U47" s="1"/>
  <c r="AF47" s="1"/>
  <c r="AH46"/>
  <c r="U46"/>
  <c r="AF46" s="1"/>
  <c r="T46"/>
  <c r="AE46" s="1"/>
  <c r="S46"/>
  <c r="AD46" s="1"/>
  <c r="R46"/>
  <c r="AC46" s="1"/>
  <c r="Q46"/>
  <c r="AB46" s="1"/>
  <c r="P46"/>
  <c r="AA46" s="1"/>
  <c r="O46"/>
  <c r="Z46" s="1"/>
  <c r="L46"/>
  <c r="V46" s="1"/>
  <c r="AG46" s="1"/>
  <c r="AH45"/>
  <c r="U45"/>
  <c r="AF45" s="1"/>
  <c r="T45"/>
  <c r="AE45" s="1"/>
  <c r="S45"/>
  <c r="AD45" s="1"/>
  <c r="R45"/>
  <c r="AC45" s="1"/>
  <c r="Q45"/>
  <c r="AB45" s="1"/>
  <c r="P45"/>
  <c r="AA45" s="1"/>
  <c r="O45"/>
  <c r="Z45" s="1"/>
  <c r="L45"/>
  <c r="V45" s="1"/>
  <c r="AG45" s="1"/>
  <c r="AH44"/>
  <c r="U44"/>
  <c r="AF44" s="1"/>
  <c r="T44"/>
  <c r="AE44" s="1"/>
  <c r="S44"/>
  <c r="AD44" s="1"/>
  <c r="R44"/>
  <c r="AC44" s="1"/>
  <c r="Q44"/>
  <c r="AB44" s="1"/>
  <c r="P44"/>
  <c r="AA44" s="1"/>
  <c r="O44"/>
  <c r="Z44" s="1"/>
  <c r="L44"/>
  <c r="V44" s="1"/>
  <c r="AG44" s="1"/>
  <c r="AH43"/>
  <c r="U43"/>
  <c r="AF43" s="1"/>
  <c r="T43"/>
  <c r="AE43" s="1"/>
  <c r="S43"/>
  <c r="AD43" s="1"/>
  <c r="R43"/>
  <c r="AC43" s="1"/>
  <c r="Q43"/>
  <c r="AB43" s="1"/>
  <c r="P43"/>
  <c r="AA43" s="1"/>
  <c r="O43"/>
  <c r="Z43" s="1"/>
  <c r="L43"/>
  <c r="V43" s="1"/>
  <c r="AG43" s="1"/>
  <c r="AH42"/>
  <c r="U42"/>
  <c r="AF42" s="1"/>
  <c r="T42"/>
  <c r="AE42" s="1"/>
  <c r="S42"/>
  <c r="AD42" s="1"/>
  <c r="R42"/>
  <c r="AC42" s="1"/>
  <c r="Q42"/>
  <c r="AB42" s="1"/>
  <c r="P42"/>
  <c r="AA42" s="1"/>
  <c r="O42"/>
  <c r="Z42" s="1"/>
  <c r="L42"/>
  <c r="V42" s="1"/>
  <c r="AG42" s="1"/>
  <c r="AH41"/>
  <c r="AH48" s="1"/>
  <c r="U41"/>
  <c r="AF41" s="1"/>
  <c r="T41"/>
  <c r="AE41" s="1"/>
  <c r="S41"/>
  <c r="AD41" s="1"/>
  <c r="R41"/>
  <c r="AC41" s="1"/>
  <c r="Q41"/>
  <c r="AB41" s="1"/>
  <c r="P41"/>
  <c r="AA41" s="1"/>
  <c r="O41"/>
  <c r="Z41" s="1"/>
  <c r="L41"/>
  <c r="V41" s="1"/>
  <c r="AG41" s="1"/>
  <c r="AF39"/>
  <c r="AB39"/>
  <c r="Y39"/>
  <c r="T39"/>
  <c r="AE39" s="1"/>
  <c r="R39"/>
  <c r="AC39" s="1"/>
  <c r="J39"/>
  <c r="I39"/>
  <c r="S39" s="1"/>
  <c r="AD39" s="1"/>
  <c r="H39"/>
  <c r="G39"/>
  <c r="Q39" s="1"/>
  <c r="D39"/>
  <c r="U39" s="1"/>
  <c r="AH38"/>
  <c r="AD38"/>
  <c r="Z38"/>
  <c r="U38"/>
  <c r="AF38" s="1"/>
  <c r="T38"/>
  <c r="AE38" s="1"/>
  <c r="S38"/>
  <c r="R38"/>
  <c r="AC38" s="1"/>
  <c r="Q38"/>
  <c r="AB38" s="1"/>
  <c r="P38"/>
  <c r="AA38" s="1"/>
  <c r="O38"/>
  <c r="L38"/>
  <c r="V38" s="1"/>
  <c r="AG38" s="1"/>
  <c r="AH37"/>
  <c r="U37"/>
  <c r="AF37" s="1"/>
  <c r="T37"/>
  <c r="AE37" s="1"/>
  <c r="S37"/>
  <c r="AD37" s="1"/>
  <c r="R37"/>
  <c r="AC37" s="1"/>
  <c r="Q37"/>
  <c r="AB37" s="1"/>
  <c r="P37"/>
  <c r="AA37" s="1"/>
  <c r="O37"/>
  <c r="Z37" s="1"/>
  <c r="L37"/>
  <c r="V37" s="1"/>
  <c r="AG37" s="1"/>
  <c r="AH36"/>
  <c r="U36"/>
  <c r="AF36" s="1"/>
  <c r="T36"/>
  <c r="AE36" s="1"/>
  <c r="S36"/>
  <c r="AD36" s="1"/>
  <c r="R36"/>
  <c r="AC36" s="1"/>
  <c r="Q36"/>
  <c r="AB36" s="1"/>
  <c r="P36"/>
  <c r="AA36" s="1"/>
  <c r="O36"/>
  <c r="Z36" s="1"/>
  <c r="L36"/>
  <c r="V36" s="1"/>
  <c r="AG36" s="1"/>
  <c r="AH35"/>
  <c r="U35"/>
  <c r="AF35" s="1"/>
  <c r="T35"/>
  <c r="AE35" s="1"/>
  <c r="S35"/>
  <c r="AD35" s="1"/>
  <c r="R35"/>
  <c r="AC35" s="1"/>
  <c r="Q35"/>
  <c r="AB35" s="1"/>
  <c r="P35"/>
  <c r="AA35" s="1"/>
  <c r="O35"/>
  <c r="Z35" s="1"/>
  <c r="L35"/>
  <c r="V35" s="1"/>
  <c r="AG35" s="1"/>
  <c r="AH34"/>
  <c r="U34"/>
  <c r="AF34" s="1"/>
  <c r="T34"/>
  <c r="AE34" s="1"/>
  <c r="S34"/>
  <c r="AD34" s="1"/>
  <c r="R34"/>
  <c r="AC34" s="1"/>
  <c r="Q34"/>
  <c r="AB34" s="1"/>
  <c r="P34"/>
  <c r="AA34" s="1"/>
  <c r="O34"/>
  <c r="Z34" s="1"/>
  <c r="L34"/>
  <c r="V34" s="1"/>
  <c r="AG34" s="1"/>
  <c r="AH33"/>
  <c r="U33"/>
  <c r="AF33" s="1"/>
  <c r="T33"/>
  <c r="AE33" s="1"/>
  <c r="S33"/>
  <c r="AD33" s="1"/>
  <c r="R33"/>
  <c r="AC33" s="1"/>
  <c r="Q33"/>
  <c r="AB33" s="1"/>
  <c r="P33"/>
  <c r="AA33" s="1"/>
  <c r="O33"/>
  <c r="Z33" s="1"/>
  <c r="L33"/>
  <c r="V33" s="1"/>
  <c r="AG33" s="1"/>
  <c r="AH32"/>
  <c r="U32"/>
  <c r="AF32" s="1"/>
  <c r="T32"/>
  <c r="AE32" s="1"/>
  <c r="S32"/>
  <c r="AD32" s="1"/>
  <c r="R32"/>
  <c r="AC32" s="1"/>
  <c r="Q32"/>
  <c r="AB32" s="1"/>
  <c r="P32"/>
  <c r="AA32" s="1"/>
  <c r="O32"/>
  <c r="Z32" s="1"/>
  <c r="L32"/>
  <c r="V32" s="1"/>
  <c r="AG32" s="1"/>
  <c r="AH31"/>
  <c r="U31"/>
  <c r="AF31" s="1"/>
  <c r="T31"/>
  <c r="AE31" s="1"/>
  <c r="S31"/>
  <c r="AD31" s="1"/>
  <c r="R31"/>
  <c r="AC31" s="1"/>
  <c r="Q31"/>
  <c r="AB31" s="1"/>
  <c r="P31"/>
  <c r="AA31" s="1"/>
  <c r="O31"/>
  <c r="Z31" s="1"/>
  <c r="L31"/>
  <c r="V31" s="1"/>
  <c r="AG31" s="1"/>
  <c r="AH30"/>
  <c r="U30"/>
  <c r="AF30" s="1"/>
  <c r="T30"/>
  <c r="AE30" s="1"/>
  <c r="S30"/>
  <c r="AD30" s="1"/>
  <c r="R30"/>
  <c r="AC30" s="1"/>
  <c r="Q30"/>
  <c r="AB30" s="1"/>
  <c r="P30"/>
  <c r="AA30" s="1"/>
  <c r="O30"/>
  <c r="Z30" s="1"/>
  <c r="L30"/>
  <c r="V30" s="1"/>
  <c r="AG30" s="1"/>
  <c r="AH29"/>
  <c r="U29"/>
  <c r="AF29" s="1"/>
  <c r="T29"/>
  <c r="AE29" s="1"/>
  <c r="S29"/>
  <c r="AD29" s="1"/>
  <c r="R29"/>
  <c r="AC29" s="1"/>
  <c r="Q29"/>
  <c r="AB29" s="1"/>
  <c r="P29"/>
  <c r="AA29" s="1"/>
  <c r="O29"/>
  <c r="Z29" s="1"/>
  <c r="L29"/>
  <c r="V29" s="1"/>
  <c r="AG29" s="1"/>
  <c r="AH28"/>
  <c r="U28"/>
  <c r="AF28" s="1"/>
  <c r="T28"/>
  <c r="AE28" s="1"/>
  <c r="S28"/>
  <c r="AD28" s="1"/>
  <c r="R28"/>
  <c r="AC28" s="1"/>
  <c r="Q28"/>
  <c r="AB28" s="1"/>
  <c r="P28"/>
  <c r="AA28" s="1"/>
  <c r="O28"/>
  <c r="Z28" s="1"/>
  <c r="L28"/>
  <c r="V28" s="1"/>
  <c r="AG28" s="1"/>
  <c r="AH27"/>
  <c r="U27"/>
  <c r="AF27" s="1"/>
  <c r="T27"/>
  <c r="AE27" s="1"/>
  <c r="S27"/>
  <c r="AD27" s="1"/>
  <c r="R27"/>
  <c r="AC27" s="1"/>
  <c r="Q27"/>
  <c r="AB27" s="1"/>
  <c r="P27"/>
  <c r="AA27" s="1"/>
  <c r="O27"/>
  <c r="Z27" s="1"/>
  <c r="L27"/>
  <c r="V27" s="1"/>
  <c r="AG27" s="1"/>
  <c r="AH26"/>
  <c r="U26"/>
  <c r="AF26" s="1"/>
  <c r="T26"/>
  <c r="AE26" s="1"/>
  <c r="S26"/>
  <c r="AD26" s="1"/>
  <c r="R26"/>
  <c r="AC26" s="1"/>
  <c r="Q26"/>
  <c r="AB26" s="1"/>
  <c r="P26"/>
  <c r="AA26" s="1"/>
  <c r="O26"/>
  <c r="Z26" s="1"/>
  <c r="L26"/>
  <c r="V26" s="1"/>
  <c r="AG26" s="1"/>
  <c r="AH25"/>
  <c r="U25"/>
  <c r="AF25" s="1"/>
  <c r="T25"/>
  <c r="AE25" s="1"/>
  <c r="S25"/>
  <c r="AD25" s="1"/>
  <c r="R25"/>
  <c r="AC25" s="1"/>
  <c r="Q25"/>
  <c r="AB25" s="1"/>
  <c r="P25"/>
  <c r="AA25" s="1"/>
  <c r="O25"/>
  <c r="Z25" s="1"/>
  <c r="L25"/>
  <c r="V25" s="1"/>
  <c r="AG25" s="1"/>
  <c r="AH24"/>
  <c r="AH39" s="1"/>
  <c r="AI39" s="1"/>
  <c r="U24"/>
  <c r="AF24" s="1"/>
  <c r="T24"/>
  <c r="AE24" s="1"/>
  <c r="S24"/>
  <c r="AD24" s="1"/>
  <c r="R24"/>
  <c r="AC24" s="1"/>
  <c r="Q24"/>
  <c r="AB24" s="1"/>
  <c r="O24"/>
  <c r="Z24" s="1"/>
  <c r="F24"/>
  <c r="F39" s="1"/>
  <c r="P39" s="1"/>
  <c r="AA39" s="1"/>
  <c r="E24"/>
  <c r="E39" s="1"/>
  <c r="AH22"/>
  <c r="U22"/>
  <c r="AF22" s="1"/>
  <c r="T22"/>
  <c r="AE22" s="1"/>
  <c r="S22"/>
  <c r="AD22" s="1"/>
  <c r="R22"/>
  <c r="AC22" s="1"/>
  <c r="Q22"/>
  <c r="AB22" s="1"/>
  <c r="P22"/>
  <c r="AA22" s="1"/>
  <c r="O22"/>
  <c r="Z22" s="1"/>
  <c r="L22"/>
  <c r="V22" s="1"/>
  <c r="AG22" s="1"/>
  <c r="Y20"/>
  <c r="J20"/>
  <c r="T20" s="1"/>
  <c r="AE20" s="1"/>
  <c r="I20"/>
  <c r="H20"/>
  <c r="R20" s="1"/>
  <c r="AC20" s="1"/>
  <c r="G20"/>
  <c r="F20"/>
  <c r="P20" s="1"/>
  <c r="AA20" s="1"/>
  <c r="E20"/>
  <c r="L20" s="1"/>
  <c r="V20" s="1"/>
  <c r="AG20" s="1"/>
  <c r="D20"/>
  <c r="U20" s="1"/>
  <c r="AF20" s="1"/>
  <c r="AH19"/>
  <c r="AI19" s="1"/>
  <c r="U19"/>
  <c r="AF19" s="1"/>
  <c r="T19"/>
  <c r="AE19" s="1"/>
  <c r="S19"/>
  <c r="AD19" s="1"/>
  <c r="R19"/>
  <c r="AC19" s="1"/>
  <c r="Q19"/>
  <c r="AB19" s="1"/>
  <c r="P19"/>
  <c r="AA19" s="1"/>
  <c r="O19"/>
  <c r="Z19" s="1"/>
  <c r="L19"/>
  <c r="V19" s="1"/>
  <c r="AG19" s="1"/>
  <c r="AH18"/>
  <c r="U18"/>
  <c r="AF18" s="1"/>
  <c r="T18"/>
  <c r="AE18" s="1"/>
  <c r="S18"/>
  <c r="AD18" s="1"/>
  <c r="R18"/>
  <c r="AC18" s="1"/>
  <c r="Q18"/>
  <c r="AB18" s="1"/>
  <c r="P18"/>
  <c r="AA18" s="1"/>
  <c r="O18"/>
  <c r="Z18" s="1"/>
  <c r="L18"/>
  <c r="V18" s="1"/>
  <c r="AG18" s="1"/>
  <c r="AH17"/>
  <c r="AH20" s="1"/>
  <c r="AI20" s="1"/>
  <c r="U17"/>
  <c r="AF17" s="1"/>
  <c r="T17"/>
  <c r="AE17" s="1"/>
  <c r="S17"/>
  <c r="AD17" s="1"/>
  <c r="R17"/>
  <c r="AC17" s="1"/>
  <c r="Q17"/>
  <c r="AB17" s="1"/>
  <c r="P17"/>
  <c r="AA17" s="1"/>
  <c r="O17"/>
  <c r="Z17" s="1"/>
  <c r="L17"/>
  <c r="V17" s="1"/>
  <c r="AG17" s="1"/>
  <c r="AH15"/>
  <c r="U15"/>
  <c r="AF15" s="1"/>
  <c r="T15"/>
  <c r="AE15" s="1"/>
  <c r="S15"/>
  <c r="AD15" s="1"/>
  <c r="R15"/>
  <c r="AC15" s="1"/>
  <c r="Q15"/>
  <c r="AB15" s="1"/>
  <c r="P15"/>
  <c r="AA15" s="1"/>
  <c r="O15"/>
  <c r="Z15" s="1"/>
  <c r="L15"/>
  <c r="V15" s="1"/>
  <c r="AG15" s="1"/>
  <c r="Y13"/>
  <c r="J13"/>
  <c r="T13" s="1"/>
  <c r="AE13" s="1"/>
  <c r="I13"/>
  <c r="H13"/>
  <c r="R13" s="1"/>
  <c r="AC13" s="1"/>
  <c r="G13"/>
  <c r="F13"/>
  <c r="P13" s="1"/>
  <c r="AA13" s="1"/>
  <c r="E13"/>
  <c r="L13" s="1"/>
  <c r="V13" s="1"/>
  <c r="AG13" s="1"/>
  <c r="D13"/>
  <c r="S13" s="1"/>
  <c r="AD13" s="1"/>
  <c r="AH12"/>
  <c r="U12"/>
  <c r="AF12" s="1"/>
  <c r="T12"/>
  <c r="AE12" s="1"/>
  <c r="S12"/>
  <c r="AD12" s="1"/>
  <c r="R12"/>
  <c r="AC12" s="1"/>
  <c r="Q12"/>
  <c r="AB12" s="1"/>
  <c r="P12"/>
  <c r="AA12" s="1"/>
  <c r="O12"/>
  <c r="Z12" s="1"/>
  <c r="L12"/>
  <c r="V12" s="1"/>
  <c r="AG12" s="1"/>
  <c r="AH11"/>
  <c r="AH13" s="1"/>
  <c r="AI13" s="1"/>
  <c r="U11"/>
  <c r="AF11" s="1"/>
  <c r="T11"/>
  <c r="AE11" s="1"/>
  <c r="S11"/>
  <c r="AD11" s="1"/>
  <c r="R11"/>
  <c r="AC11" s="1"/>
  <c r="Q11"/>
  <c r="AB11" s="1"/>
  <c r="P11"/>
  <c r="AA11" s="1"/>
  <c r="O11"/>
  <c r="Z11" s="1"/>
  <c r="L11"/>
  <c r="V11" s="1"/>
  <c r="AG11" s="1"/>
  <c r="Y9"/>
  <c r="T9"/>
  <c r="AE9" s="1"/>
  <c r="R9"/>
  <c r="AC9" s="1"/>
  <c r="P9"/>
  <c r="AA9" s="1"/>
  <c r="J9"/>
  <c r="I9"/>
  <c r="S9" s="1"/>
  <c r="AD9" s="1"/>
  <c r="H9"/>
  <c r="G9"/>
  <c r="Q9" s="1"/>
  <c r="AB9" s="1"/>
  <c r="F9"/>
  <c r="E9"/>
  <c r="L9" s="1"/>
  <c r="V9" s="1"/>
  <c r="AG9" s="1"/>
  <c r="D9"/>
  <c r="U9" s="1"/>
  <c r="AF9" s="1"/>
  <c r="AH8"/>
  <c r="U8"/>
  <c r="AF8" s="1"/>
  <c r="T8"/>
  <c r="AE8" s="1"/>
  <c r="S8"/>
  <c r="AD8" s="1"/>
  <c r="R8"/>
  <c r="AC8" s="1"/>
  <c r="Q8"/>
  <c r="AB8" s="1"/>
  <c r="P8"/>
  <c r="AA8" s="1"/>
  <c r="O8"/>
  <c r="Z8" s="1"/>
  <c r="L8"/>
  <c r="V8" s="1"/>
  <c r="AG8" s="1"/>
  <c r="AH7"/>
  <c r="AH9" s="1"/>
  <c r="AI9" s="1"/>
  <c r="U7"/>
  <c r="AF7" s="1"/>
  <c r="T7"/>
  <c r="AE7" s="1"/>
  <c r="S7"/>
  <c r="AD7" s="1"/>
  <c r="R7"/>
  <c r="AC7" s="1"/>
  <c r="Q7"/>
  <c r="AB7" s="1"/>
  <c r="P7"/>
  <c r="AA7" s="1"/>
  <c r="O7"/>
  <c r="Z7" s="1"/>
  <c r="L7"/>
  <c r="V7" s="1"/>
  <c r="AG7" s="1"/>
  <c r="O39" l="1"/>
  <c r="Z39" s="1"/>
  <c r="L39"/>
  <c r="V39" s="1"/>
  <c r="AG39" s="1"/>
  <c r="Q13"/>
  <c r="AB13" s="1"/>
  <c r="U13"/>
  <c r="AF13" s="1"/>
  <c r="O9"/>
  <c r="Z9" s="1"/>
  <c r="L24"/>
  <c r="V24" s="1"/>
  <c r="AG24" s="1"/>
  <c r="P24"/>
  <c r="AA24" s="1"/>
  <c r="AI48"/>
  <c r="P56"/>
  <c r="AA56" s="1"/>
  <c r="R56"/>
  <c r="AC56" s="1"/>
  <c r="T56"/>
  <c r="AE56" s="1"/>
  <c r="L56"/>
  <c r="V56" s="1"/>
  <c r="AG56" s="1"/>
  <c r="O56"/>
  <c r="Z56" s="1"/>
  <c r="O70"/>
  <c r="Z70" s="1"/>
  <c r="K111"/>
  <c r="U70"/>
  <c r="AF70" s="1"/>
  <c r="O13"/>
  <c r="Z13" s="1"/>
  <c r="AH111"/>
  <c r="O20"/>
  <c r="Z20" s="1"/>
  <c r="Q20"/>
  <c r="AB20" s="1"/>
  <c r="S20"/>
  <c r="AD20" s="1"/>
  <c r="L97"/>
  <c r="P47"/>
  <c r="AA47" s="1"/>
  <c r="R47"/>
  <c r="AC47" s="1"/>
  <c r="T47"/>
  <c r="AE47" s="1"/>
  <c r="D48"/>
  <c r="R48" s="1"/>
  <c r="AC48" s="1"/>
  <c r="L48"/>
  <c r="O51"/>
  <c r="Z51" s="1"/>
  <c r="Q51"/>
  <c r="AB51" s="1"/>
  <c r="S51"/>
  <c r="AD51" s="1"/>
  <c r="U51"/>
  <c r="AF51" s="1"/>
  <c r="AI51"/>
  <c r="Y56"/>
  <c r="AI56" s="1"/>
  <c r="O59"/>
  <c r="Z59" s="1"/>
  <c r="Q59"/>
  <c r="AB59" s="1"/>
  <c r="S59"/>
  <c r="AD59" s="1"/>
  <c r="U59"/>
  <c r="AF59" s="1"/>
  <c r="O68"/>
  <c r="Z68" s="1"/>
  <c r="F70"/>
  <c r="P70" s="1"/>
  <c r="AA70" s="1"/>
  <c r="H70"/>
  <c r="R70" s="1"/>
  <c r="AC70" s="1"/>
  <c r="J70"/>
  <c r="T70" s="1"/>
  <c r="AE70" s="1"/>
  <c r="O72"/>
  <c r="Z72" s="1"/>
  <c r="U72"/>
  <c r="AF72" s="1"/>
  <c r="Y111"/>
  <c r="O84"/>
  <c r="Z84" s="1"/>
  <c r="U97"/>
  <c r="AF97" s="1"/>
  <c r="AB86"/>
  <c r="AF86"/>
  <c r="G111"/>
  <c r="I111"/>
  <c r="O47"/>
  <c r="Z47" s="1"/>
  <c r="Q47"/>
  <c r="AB47" s="1"/>
  <c r="S47"/>
  <c r="AD47" s="1"/>
  <c r="AI47"/>
  <c r="P51"/>
  <c r="AA51" s="1"/>
  <c r="R51"/>
  <c r="AC51" s="1"/>
  <c r="T51"/>
  <c r="AE51" s="1"/>
  <c r="L59"/>
  <c r="V59" s="1"/>
  <c r="AG59" s="1"/>
  <c r="F111"/>
  <c r="H111"/>
  <c r="J111"/>
  <c r="L96"/>
  <c r="V96" s="1"/>
  <c r="AG96" s="1"/>
  <c r="R96"/>
  <c r="AC96" s="1"/>
  <c r="T96"/>
  <c r="AE96" s="1"/>
  <c r="D97"/>
  <c r="O97" s="1"/>
  <c r="Z97" s="1"/>
  <c r="O101"/>
  <c r="Z101" s="1"/>
  <c r="O106"/>
  <c r="Z106" s="1"/>
  <c r="Q106"/>
  <c r="AB106" s="1"/>
  <c r="S106"/>
  <c r="AD106" s="1"/>
  <c r="U106"/>
  <c r="AF106" s="1"/>
  <c r="O107"/>
  <c r="Z107" s="1"/>
  <c r="Q107"/>
  <c r="AB107" s="1"/>
  <c r="S107"/>
  <c r="AD107" s="1"/>
  <c r="E111"/>
  <c r="AA86"/>
  <c r="AC86"/>
  <c r="AE86"/>
  <c r="O96"/>
  <c r="Z96" s="1"/>
  <c r="Q96"/>
  <c r="AB96" s="1"/>
  <c r="S96"/>
  <c r="AD96" s="1"/>
  <c r="P106"/>
  <c r="AA106" s="1"/>
  <c r="R106"/>
  <c r="AC106" s="1"/>
  <c r="P107"/>
  <c r="AA107" s="1"/>
  <c r="R107"/>
  <c r="AC107" s="1"/>
  <c r="T107"/>
  <c r="AE107" s="1"/>
  <c r="L111" l="1"/>
  <c r="O111"/>
  <c r="Z111" s="1"/>
  <c r="T97"/>
  <c r="AE97" s="1"/>
  <c r="Q97"/>
  <c r="AB97" s="1"/>
  <c r="V48"/>
  <c r="AG48" s="1"/>
  <c r="V97"/>
  <c r="AG97" s="1"/>
  <c r="S48"/>
  <c r="AD48" s="1"/>
  <c r="O48"/>
  <c r="Z48" s="1"/>
  <c r="L70"/>
  <c r="V70" s="1"/>
  <c r="AG70" s="1"/>
  <c r="T48"/>
  <c r="AE48" s="1"/>
  <c r="P48"/>
  <c r="AA48" s="1"/>
  <c r="T111"/>
  <c r="AE111" s="1"/>
  <c r="R97"/>
  <c r="AC97" s="1"/>
  <c r="S97"/>
  <c r="AD97" s="1"/>
  <c r="D111"/>
  <c r="R111" s="1"/>
  <c r="AC111" s="1"/>
  <c r="U48"/>
  <c r="AF48" s="1"/>
  <c r="Q48"/>
  <c r="AB48" s="1"/>
  <c r="U111"/>
  <c r="AF111" s="1"/>
  <c r="Q111" l="1"/>
  <c r="AB111" s="1"/>
  <c r="P111"/>
  <c r="AA111" s="1"/>
  <c r="S111"/>
  <c r="AD111" s="1"/>
  <c r="V111"/>
  <c r="AG111" s="1"/>
</calcChain>
</file>

<file path=xl/sharedStrings.xml><?xml version="1.0" encoding="utf-8"?>
<sst xmlns="http://schemas.openxmlformats.org/spreadsheetml/2006/main" count="595" uniqueCount="210">
  <si>
    <t>BP Statistical Yearbook 2012</t>
  </si>
  <si>
    <t>FMI (2011)</t>
  </si>
  <si>
    <t>Millones de Tpe</t>
  </si>
  <si>
    <t>Habitantes</t>
  </si>
  <si>
    <t>Petróleo</t>
  </si>
  <si>
    <t>Gas natural</t>
  </si>
  <si>
    <t>Carbón</t>
  </si>
  <si>
    <t>Nuclear</t>
  </si>
  <si>
    <t>Hidro eléctrica</t>
  </si>
  <si>
    <t>Renovables</t>
  </si>
  <si>
    <t>Biomasa</t>
  </si>
  <si>
    <t>Total 2011</t>
  </si>
  <si>
    <t>En Tpes per capita</t>
  </si>
  <si>
    <t>Consumo de energía en vatios de potencia promedio per capita</t>
  </si>
  <si>
    <t>PIB (M$)</t>
  </si>
  <si>
    <t>PIB per capita ($)</t>
  </si>
  <si>
    <t>PIB per capita PPP ($) (FMI)</t>
  </si>
  <si>
    <t>Canadá</t>
  </si>
  <si>
    <t>EE.UU.</t>
  </si>
  <si>
    <t>Total EE.UU. + Canadá</t>
  </si>
  <si>
    <t>Noruega</t>
  </si>
  <si>
    <t>Suiza</t>
  </si>
  <si>
    <t>No UE Noruega+Suiza</t>
  </si>
  <si>
    <t>Rusia</t>
  </si>
  <si>
    <t>Australia</t>
  </si>
  <si>
    <t>Nueva Zelanda</t>
  </si>
  <si>
    <t>Otros Pacífico</t>
  </si>
  <si>
    <t>Total Pacífico</t>
  </si>
  <si>
    <t>Total Oceanía y Pacífico</t>
  </si>
  <si>
    <t>Japan</t>
  </si>
  <si>
    <t>Japón</t>
  </si>
  <si>
    <t>Luxemburgo</t>
  </si>
  <si>
    <t>Finlandia</t>
  </si>
  <si>
    <t>Suecia</t>
  </si>
  <si>
    <t>Bélgica</t>
  </si>
  <si>
    <t>Holanda</t>
  </si>
  <si>
    <t>Austria</t>
  </si>
  <si>
    <t>Alemania</t>
  </si>
  <si>
    <t>Francia</t>
  </si>
  <si>
    <t>Dinamarca</t>
  </si>
  <si>
    <t>Reino Unido</t>
  </si>
  <si>
    <t>España</t>
  </si>
  <si>
    <t>Irlanda</t>
  </si>
  <si>
    <t>Italia</t>
  </si>
  <si>
    <t>Grecia</t>
  </si>
  <si>
    <t>Portugal</t>
  </si>
  <si>
    <t>Total UE-15</t>
  </si>
  <si>
    <t>Catar</t>
  </si>
  <si>
    <t>Kuwait</t>
  </si>
  <si>
    <t>EAU</t>
  </si>
  <si>
    <t>Arabia Saudita</t>
  </si>
  <si>
    <t>Israel</t>
  </si>
  <si>
    <t>Irán</t>
  </si>
  <si>
    <t>Otros Oriente Medio</t>
  </si>
  <si>
    <t>Total Oriente Medio</t>
  </si>
  <si>
    <t>Turkmenistán</t>
  </si>
  <si>
    <t>Otros CEI (ex URSS)</t>
  </si>
  <si>
    <t>Otros CEI (Ex URSS)</t>
  </si>
  <si>
    <t>Kazajistán</t>
  </si>
  <si>
    <t>Ucrania</t>
  </si>
  <si>
    <t>Bielorusia</t>
  </si>
  <si>
    <t>Uzbekistán</t>
  </si>
  <si>
    <t>Total CEI (exURSS)</t>
  </si>
  <si>
    <t>República Checa</t>
  </si>
  <si>
    <t>Otros UE 16 a 27</t>
  </si>
  <si>
    <t>Lituania</t>
  </si>
  <si>
    <t>Chipre</t>
  </si>
  <si>
    <t>Polonia</t>
  </si>
  <si>
    <t>Bulgaria</t>
  </si>
  <si>
    <t>Estonia</t>
  </si>
  <si>
    <t>Hungría</t>
  </si>
  <si>
    <t>Eslovenia</t>
  </si>
  <si>
    <t>Rumanía</t>
  </si>
  <si>
    <t>Letonia</t>
  </si>
  <si>
    <t>Malta</t>
  </si>
  <si>
    <t>Total UE-16 a 27</t>
  </si>
  <si>
    <t>China</t>
  </si>
  <si>
    <t>Trinidad-Tobago</t>
  </si>
  <si>
    <t>Venezuela</t>
  </si>
  <si>
    <t>Argentina</t>
  </si>
  <si>
    <t>Chile</t>
  </si>
  <si>
    <t>Brasil</t>
  </si>
  <si>
    <t>México</t>
  </si>
  <si>
    <t>Ecuador</t>
  </si>
  <si>
    <t>Colombia</t>
  </si>
  <si>
    <t>Peru</t>
  </si>
  <si>
    <t>Otros S. y Centroamérica</t>
  </si>
  <si>
    <t>Total Latinoamérica</t>
  </si>
  <si>
    <t>Singapur</t>
  </si>
  <si>
    <t>Corea del Sur</t>
  </si>
  <si>
    <t>Taiwán</t>
  </si>
  <si>
    <t>Malasia</t>
  </si>
  <si>
    <t>Tailandia</t>
  </si>
  <si>
    <t>Vietnam</t>
  </si>
  <si>
    <t>Indonesia</t>
  </si>
  <si>
    <t>Filipinas</t>
  </si>
  <si>
    <t>Pakistán</t>
  </si>
  <si>
    <t>Bangladés</t>
  </si>
  <si>
    <t>Otros Asia</t>
  </si>
  <si>
    <t>Total Asia (Exc. China, India y Japón)</t>
  </si>
  <si>
    <t>Turquía</t>
  </si>
  <si>
    <t>Otros Europa y Eurasia</t>
  </si>
  <si>
    <t>Total Europe &amp; Eurasia</t>
  </si>
  <si>
    <t>Total Otros Europa y Eurasia</t>
  </si>
  <si>
    <t>Sudáfrica</t>
  </si>
  <si>
    <t>Argelia</t>
  </si>
  <si>
    <t>Egipto</t>
  </si>
  <si>
    <t>Otros África</t>
  </si>
  <si>
    <t>Total África</t>
  </si>
  <si>
    <t>India</t>
  </si>
  <si>
    <t>Total Mundo</t>
  </si>
  <si>
    <t>Gas hasta 20.747 vatios</t>
  </si>
  <si>
    <t>2.057 vatios de gas natural</t>
  </si>
  <si>
    <t>Gas hasta 21.764 vatios</t>
  </si>
  <si>
    <t>Gas hasta 14.894 vatios</t>
  </si>
  <si>
    <t>Hasta 12.545 vatios</t>
  </si>
  <si>
    <t>Hasta 13.996 vatios</t>
  </si>
  <si>
    <t>Gas hasta 15.917 vatios</t>
  </si>
  <si>
    <t>16.282 W de petróleo</t>
  </si>
  <si>
    <t>º</t>
  </si>
  <si>
    <t>INDIA</t>
  </si>
  <si>
    <t>OTROS ÁFRICA</t>
  </si>
  <si>
    <t>EGIPTO</t>
  </si>
  <si>
    <t>ARGELIA</t>
  </si>
  <si>
    <t>SUDÁFRICA</t>
  </si>
  <si>
    <t>OTROS EUROPA</t>
  </si>
  <si>
    <t>TURQUÍA</t>
  </si>
  <si>
    <t>OTROS ASIA</t>
  </si>
  <si>
    <t>BANGLADÈS</t>
  </si>
  <si>
    <t>PAKISTÁN</t>
  </si>
  <si>
    <t>FILIPINAS</t>
  </si>
  <si>
    <t>INDONESIA</t>
  </si>
  <si>
    <t>VIETNAM</t>
  </si>
  <si>
    <t>TAILANDIA</t>
  </si>
  <si>
    <t>MALASIA</t>
  </si>
  <si>
    <t>TAIWAN</t>
  </si>
  <si>
    <t>COREA DEL SUR</t>
  </si>
  <si>
    <t>SINGAPUR</t>
  </si>
  <si>
    <t>OTROS LATINOÉRICA</t>
  </si>
  <si>
    <t>PERÚ</t>
  </si>
  <si>
    <t>COLOMBIA</t>
  </si>
  <si>
    <t>ECUADOR</t>
  </si>
  <si>
    <t>MÉXICO</t>
  </si>
  <si>
    <t>BRASIL</t>
  </si>
  <si>
    <t>CHILE</t>
  </si>
  <si>
    <t>ARGENTINA</t>
  </si>
  <si>
    <t>VENEZUELA</t>
  </si>
  <si>
    <t>TRINIDAD TOBAGO</t>
  </si>
  <si>
    <t>RUMANÍA</t>
  </si>
  <si>
    <t>HUNGRÍA</t>
  </si>
  <si>
    <t>POLONIA</t>
  </si>
  <si>
    <t>OTROS UE 16 A 27</t>
  </si>
  <si>
    <t>REPÚBLICA CHECA</t>
  </si>
  <si>
    <t>UZBEKISTÁN</t>
  </si>
  <si>
    <t>UCRANIA</t>
  </si>
  <si>
    <t>KAZAJISTÁN</t>
  </si>
  <si>
    <t>OTROS CEI (EXURSS)</t>
  </si>
  <si>
    <t>OTROS ORIENTE MEDIO</t>
  </si>
  <si>
    <t>IRÁN</t>
  </si>
  <si>
    <t>ISRAEL</t>
  </si>
  <si>
    <t>ARABIA SAUDITA</t>
  </si>
  <si>
    <t>EMIRATOS ÁRABES</t>
  </si>
  <si>
    <t>KUWAIT</t>
  </si>
  <si>
    <t>CATAR</t>
  </si>
  <si>
    <t>PORTUGAL</t>
  </si>
  <si>
    <t>GRECIA</t>
  </si>
  <si>
    <t>ITALIA</t>
  </si>
  <si>
    <t>IRLANDA</t>
  </si>
  <si>
    <t>ESPAÑA</t>
  </si>
  <si>
    <t>REINO UNIDO</t>
  </si>
  <si>
    <t>DINAMARCA</t>
  </si>
  <si>
    <t>FRANCIA</t>
  </si>
  <si>
    <t>ALEMANIA</t>
  </si>
  <si>
    <t>AUSTRIA</t>
  </si>
  <si>
    <t>HOLANDA</t>
  </si>
  <si>
    <t>BÉLGICA</t>
  </si>
  <si>
    <t>SUECIA</t>
  </si>
  <si>
    <t>FINLANDIA</t>
  </si>
  <si>
    <t>LUXEMBURGO</t>
  </si>
  <si>
    <t>JAPÓN</t>
  </si>
  <si>
    <t>OTROS OCEANIA</t>
  </si>
  <si>
    <t>NUEVA ZELANDA</t>
  </si>
  <si>
    <t>AUSTRALIA</t>
  </si>
  <si>
    <t>RUSIA</t>
  </si>
  <si>
    <t>NORUEGA</t>
  </si>
  <si>
    <t>SUIZA</t>
  </si>
  <si>
    <t>CANADÁ</t>
  </si>
  <si>
    <t>BIOMASA 2009 Datos AIE WEO 2011</t>
  </si>
  <si>
    <t>OCDE Europa</t>
  </si>
  <si>
    <t>EU</t>
  </si>
  <si>
    <t>Asia Oceania</t>
  </si>
  <si>
    <t>No OCDE</t>
  </si>
  <si>
    <t>E. Europe Eurasia</t>
  </si>
  <si>
    <t>NO OCDE Asia</t>
  </si>
  <si>
    <t>Oriente Medio</t>
  </si>
  <si>
    <t>Africa</t>
  </si>
  <si>
    <t>Latinoamerica</t>
  </si>
  <si>
    <t>Mundo</t>
  </si>
  <si>
    <t>Demanda total de Energía Primaria</t>
  </si>
  <si>
    <t>Consumo final total</t>
  </si>
  <si>
    <t>Generación eléctrica</t>
  </si>
  <si>
    <t>Industria</t>
  </si>
  <si>
    <t>Transporte (biocombustibles)</t>
  </si>
  <si>
    <t>Edificios</t>
  </si>
  <si>
    <t>(FMI)</t>
  </si>
  <si>
    <t>PIB PPP %PIB MUNDIAL</t>
  </si>
  <si>
    <t>PIB RESPECTO</t>
  </si>
  <si>
    <t>100 en INDIA</t>
  </si>
  <si>
    <t>VATIOS RESP</t>
  </si>
  <si>
    <t>100 EN INDIA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</si>
</sst>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28"/>
      <color rgb="FF000000"/>
      <name val="Calibri"/>
      <family val="2"/>
      <charset val="1"/>
    </font>
    <font>
      <sz val="28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20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9C3"/>
        <bgColor rgb="FFC0C0C0"/>
      </patternFill>
    </fill>
    <fill>
      <patternFill patternType="solid">
        <fgColor rgb="FF800080"/>
        <bgColor rgb="FF800080"/>
      </patternFill>
    </fill>
    <fill>
      <patternFill patternType="solid">
        <fgColor rgb="FFFFC000"/>
        <bgColor rgb="FFFF9900"/>
      </patternFill>
    </fill>
    <fill>
      <patternFill patternType="solid">
        <fgColor rgb="FF0070C0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808080"/>
        <bgColor rgb="FF969696"/>
      </patternFill>
    </fill>
    <fill>
      <patternFill patternType="solid">
        <fgColor rgb="FFE46C0A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000000"/>
        <bgColor rgb="FF003300"/>
      </patternFill>
    </fill>
  </fills>
  <borders count="6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auto="1"/>
      </left>
      <right/>
      <top/>
      <bottom style="thick">
        <color rgb="FFFF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/>
      <top/>
      <bottom style="thick">
        <color rgb="FFE46C0A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auto="1"/>
      </right>
      <top/>
      <bottom style="thick">
        <color rgb="FFFF0000"/>
      </bottom>
      <diagonal/>
    </border>
    <border>
      <left style="thick">
        <color auto="1"/>
      </left>
      <right style="thick">
        <color auto="1"/>
      </right>
      <top/>
      <bottom style="thick">
        <color rgb="FFFF0000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rgb="FFFF0000"/>
      </left>
      <right/>
      <top style="thick">
        <color auto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auto="1"/>
      </left>
      <right style="thick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 style="thick">
        <color auto="1"/>
      </left>
      <right/>
      <top/>
      <bottom style="thick">
        <color rgb="FFC00000"/>
      </bottom>
      <diagonal/>
    </border>
    <border>
      <left style="thick">
        <color auto="1"/>
      </left>
      <right style="thick">
        <color auto="1"/>
      </right>
      <top/>
      <bottom style="thick">
        <color rgb="FFC00000"/>
      </bottom>
      <diagonal/>
    </border>
    <border>
      <left style="thick">
        <color auto="1"/>
      </left>
      <right style="thick">
        <color rgb="FFFF0000"/>
      </right>
      <top/>
      <bottom style="thick">
        <color rgb="FFC00000"/>
      </bottom>
      <diagonal/>
    </border>
    <border>
      <left style="thick">
        <color auto="1"/>
      </left>
      <right/>
      <top style="thick">
        <color rgb="FF0070C0"/>
      </top>
      <bottom/>
      <diagonal/>
    </border>
    <border>
      <left style="thick">
        <color auto="1"/>
      </left>
      <right style="thick">
        <color auto="1"/>
      </right>
      <top/>
      <bottom style="thick">
        <color rgb="FFE46C0A"/>
      </bottom>
      <diagonal/>
    </border>
    <border>
      <left style="thick">
        <color rgb="FFFF0000"/>
      </left>
      <right style="thick">
        <color rgb="FFFF0000"/>
      </right>
      <top/>
      <bottom style="thick">
        <color rgb="FFE46C0A"/>
      </bottom>
      <diagonal/>
    </border>
    <border>
      <left style="thick">
        <color rgb="FFFF0000"/>
      </left>
      <right style="thick">
        <color auto="1"/>
      </right>
      <top style="thick">
        <color auto="1"/>
      </top>
      <bottom/>
      <diagonal/>
    </border>
    <border>
      <left style="thick">
        <color rgb="FFFF0000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rgb="FFE46C0A"/>
      </top>
      <bottom/>
      <diagonal/>
    </border>
    <border>
      <left style="thick">
        <color auto="1"/>
      </left>
      <right style="thick">
        <color auto="1"/>
      </right>
      <top style="thick">
        <color rgb="FFE46C0A"/>
      </top>
      <bottom/>
      <diagonal/>
    </border>
    <border>
      <left/>
      <right style="thick">
        <color rgb="FFFF0000"/>
      </right>
      <top/>
      <bottom style="thick">
        <color rgb="FFC00000"/>
      </bottom>
      <diagonal/>
    </border>
    <border>
      <left style="thick">
        <color rgb="FFFF0000"/>
      </left>
      <right/>
      <top style="thick">
        <color rgb="FFC00000"/>
      </top>
      <bottom/>
      <diagonal/>
    </border>
    <border>
      <left/>
      <right style="thick">
        <color rgb="FFFF0000"/>
      </right>
      <top style="thick">
        <color rgb="FFC00000"/>
      </top>
      <bottom/>
      <diagonal/>
    </border>
    <border>
      <left style="thick">
        <color rgb="FFFF0000"/>
      </left>
      <right style="thick">
        <color auto="1"/>
      </right>
      <top style="thick">
        <color rgb="FFE46C0A"/>
      </top>
      <bottom/>
      <diagonal/>
    </border>
    <border>
      <left style="thick">
        <color rgb="FFFF0000"/>
      </left>
      <right style="thick">
        <color rgb="FFFF0000"/>
      </right>
      <top style="thick">
        <color rgb="FFC00000"/>
      </top>
      <bottom/>
      <diagonal/>
    </border>
    <border>
      <left style="thick">
        <color rgb="FFFF0000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auto="1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Font="1" applyBorder="1" applyAlignment="1">
      <alignment vertical="top" textRotation="90"/>
    </xf>
    <xf numFmtId="0" fontId="0" fillId="0" borderId="29" xfId="0" applyFont="1" applyBorder="1" applyAlignment="1">
      <alignment horizontal="center" vertical="top" textRotation="90"/>
    </xf>
    <xf numFmtId="0" fontId="0" fillId="0" borderId="0" xfId="0"/>
    <xf numFmtId="0" fontId="0" fillId="0" borderId="0" xfId="0" applyFont="1" applyBorder="1" applyAlignment="1">
      <alignment horizontal="center" vertical="top" textRotation="9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3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5" xfId="0" applyFont="1" applyBorder="1"/>
    <xf numFmtId="3" fontId="0" fillId="0" borderId="3" xfId="0" applyNumberFormat="1" applyBorder="1"/>
    <xf numFmtId="3" fontId="0" fillId="0" borderId="0" xfId="0" applyNumberFormat="1" applyBorder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164" fontId="3" fillId="0" borderId="5" xfId="0" applyNumberFormat="1" applyFont="1" applyBorder="1"/>
    <xf numFmtId="164" fontId="3" fillId="0" borderId="0" xfId="0" applyNumberFormat="1" applyFont="1" applyBorder="1"/>
    <xf numFmtId="164" fontId="0" fillId="0" borderId="0" xfId="0" applyNumberFormat="1"/>
    <xf numFmtId="164" fontId="1" fillId="0" borderId="0" xfId="0" applyNumberFormat="1" applyFont="1"/>
    <xf numFmtId="0" fontId="3" fillId="0" borderId="6" xfId="0" applyFont="1" applyBorder="1"/>
    <xf numFmtId="3" fontId="3" fillId="0" borderId="6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4" fontId="1" fillId="0" borderId="6" xfId="0" applyNumberFormat="1" applyFont="1" applyBorder="1"/>
    <xf numFmtId="3" fontId="1" fillId="0" borderId="6" xfId="0" applyNumberFormat="1" applyFont="1" applyBorder="1"/>
    <xf numFmtId="3" fontId="1" fillId="0" borderId="8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1" fillId="0" borderId="0" xfId="0" applyNumberFormat="1" applyFont="1" applyBorder="1"/>
    <xf numFmtId="164" fontId="0" fillId="0" borderId="0" xfId="0" applyNumberFormat="1" applyFont="1" applyAlignment="1">
      <alignment horizontal="right"/>
    </xf>
    <xf numFmtId="0" fontId="1" fillId="0" borderId="6" xfId="0" applyFont="1" applyBorder="1"/>
    <xf numFmtId="165" fontId="1" fillId="0" borderId="6" xfId="0" applyNumberFormat="1" applyFont="1" applyBorder="1"/>
    <xf numFmtId="165" fontId="1" fillId="0" borderId="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9" xfId="0" applyBorder="1"/>
    <xf numFmtId="0" fontId="0" fillId="0" borderId="0" xfId="0" applyFont="1" applyBorder="1"/>
    <xf numFmtId="3" fontId="0" fillId="0" borderId="0" xfId="0" applyNumberFormat="1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0" applyNumberFormat="1" applyFont="1" applyBorder="1"/>
    <xf numFmtId="0" fontId="0" fillId="2" borderId="0" xfId="0" applyFont="1" applyFill="1"/>
    <xf numFmtId="0" fontId="0" fillId="3" borderId="0" xfId="0" applyFont="1" applyFill="1"/>
    <xf numFmtId="164" fontId="1" fillId="0" borderId="6" xfId="0" applyNumberFormat="1" applyFont="1" applyBorder="1" applyAlignment="1">
      <alignment horizontal="right"/>
    </xf>
    <xf numFmtId="3" fontId="0" fillId="0" borderId="6" xfId="0" applyNumberFormat="1" applyBorder="1"/>
    <xf numFmtId="0" fontId="5" fillId="4" borderId="0" xfId="0" applyFont="1" applyFill="1"/>
    <xf numFmtId="3" fontId="5" fillId="4" borderId="0" xfId="0" applyNumberFormat="1" applyFont="1" applyFill="1"/>
    <xf numFmtId="164" fontId="5" fillId="4" borderId="5" xfId="0" applyNumberFormat="1" applyFont="1" applyFill="1" applyBorder="1"/>
    <xf numFmtId="164" fontId="5" fillId="4" borderId="0" xfId="0" applyNumberFormat="1" applyFont="1" applyFill="1" applyBorder="1"/>
    <xf numFmtId="164" fontId="5" fillId="4" borderId="0" xfId="0" applyNumberFormat="1" applyFont="1" applyFill="1"/>
    <xf numFmtId="0" fontId="0" fillId="5" borderId="10" xfId="0" applyFill="1" applyBorder="1"/>
    <xf numFmtId="0" fontId="0" fillId="0" borderId="11" xfId="0" applyBorder="1"/>
    <xf numFmtId="0" fontId="0" fillId="5" borderId="0" xfId="0" applyFill="1" applyBorder="1"/>
    <xf numFmtId="0" fontId="0" fillId="6" borderId="3" xfId="0" applyFill="1" applyBorder="1"/>
    <xf numFmtId="0" fontId="0" fillId="7" borderId="0" xfId="0" applyFill="1" applyBorder="1"/>
    <xf numFmtId="0" fontId="0" fillId="0" borderId="0" xfId="0"/>
    <xf numFmtId="0" fontId="0" fillId="5" borderId="12" xfId="0" applyFill="1" applyBorder="1"/>
    <xf numFmtId="0" fontId="0" fillId="5" borderId="13" xfId="0" applyFill="1" applyBorder="1"/>
    <xf numFmtId="0" fontId="0" fillId="5" borderId="5" xfId="0" applyFill="1" applyBorder="1"/>
    <xf numFmtId="0" fontId="0" fillId="5" borderId="14" xfId="0" applyFill="1" applyBorder="1"/>
    <xf numFmtId="0" fontId="0" fillId="2" borderId="12" xfId="0" applyFont="1" applyFill="1" applyBorder="1"/>
    <xf numFmtId="0" fontId="0" fillId="2" borderId="0" xfId="0" applyFill="1" applyBorder="1"/>
    <xf numFmtId="0" fontId="0" fillId="6" borderId="0" xfId="0" applyFill="1" applyBorder="1"/>
    <xf numFmtId="0" fontId="0" fillId="0" borderId="15" xfId="0" applyBorder="1"/>
    <xf numFmtId="0" fontId="0" fillId="7" borderId="16" xfId="0" applyFill="1" applyBorder="1"/>
    <xf numFmtId="0" fontId="0" fillId="6" borderId="14" xfId="0" applyFill="1" applyBorder="1"/>
    <xf numFmtId="0" fontId="0" fillId="7" borderId="14" xfId="0" applyFill="1" applyBorder="1"/>
    <xf numFmtId="0" fontId="0" fillId="5" borderId="3" xfId="0" applyFill="1" applyBorder="1"/>
    <xf numFmtId="0" fontId="0" fillId="8" borderId="12" xfId="0" applyFill="1" applyBorder="1"/>
    <xf numFmtId="0" fontId="0" fillId="5" borderId="17" xfId="0" applyFill="1" applyBorder="1"/>
    <xf numFmtId="0" fontId="0" fillId="7" borderId="11" xfId="0" applyFill="1" applyBorder="1"/>
    <xf numFmtId="0" fontId="0" fillId="9" borderId="11" xfId="0" applyFill="1" applyBorder="1"/>
    <xf numFmtId="0" fontId="0" fillId="9" borderId="14" xfId="0" applyFill="1" applyBorder="1"/>
    <xf numFmtId="0" fontId="0" fillId="6" borderId="11" xfId="0" applyFill="1" applyBorder="1"/>
    <xf numFmtId="0" fontId="0" fillId="10" borderId="14" xfId="0" applyFill="1" applyBorder="1"/>
    <xf numFmtId="0" fontId="0" fillId="10" borderId="11" xfId="0" applyFill="1" applyBorder="1"/>
    <xf numFmtId="0" fontId="0" fillId="8" borderId="3" xfId="0" applyFill="1" applyBorder="1"/>
    <xf numFmtId="0" fontId="0" fillId="7" borderId="18" xfId="0" applyFill="1" applyBorder="1"/>
    <xf numFmtId="0" fontId="0" fillId="7" borderId="17" xfId="0" applyFill="1" applyBorder="1"/>
    <xf numFmtId="0" fontId="0" fillId="7" borderId="13" xfId="0" applyFill="1" applyBorder="1"/>
    <xf numFmtId="0" fontId="0" fillId="7" borderId="3" xfId="0" applyFill="1" applyBorder="1"/>
    <xf numFmtId="0" fontId="0" fillId="11" borderId="14" xfId="0" applyFill="1" applyBorder="1"/>
    <xf numFmtId="0" fontId="0" fillId="11" borderId="11" xfId="0" applyFill="1" applyBorder="1"/>
    <xf numFmtId="0" fontId="0" fillId="6" borderId="19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7" borderId="20" xfId="0" applyFill="1" applyBorder="1"/>
    <xf numFmtId="0" fontId="0" fillId="8" borderId="14" xfId="0" applyFill="1" applyBorder="1"/>
    <xf numFmtId="0" fontId="0" fillId="9" borderId="13" xfId="0" applyFill="1" applyBorder="1"/>
    <xf numFmtId="0" fontId="0" fillId="11" borderId="0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21" xfId="0" applyFill="1" applyBorder="1"/>
    <xf numFmtId="0" fontId="0" fillId="6" borderId="22" xfId="0" applyFill="1" applyBorder="1"/>
    <xf numFmtId="0" fontId="0" fillId="5" borderId="11" xfId="0" applyFill="1" applyBorder="1"/>
    <xf numFmtId="0" fontId="0" fillId="10" borderId="22" xfId="0" applyFill="1" applyBorder="1"/>
    <xf numFmtId="0" fontId="0" fillId="9" borderId="16" xfId="0" applyFill="1" applyBorder="1"/>
    <xf numFmtId="0" fontId="0" fillId="11" borderId="19" xfId="0" applyFill="1" applyBorder="1"/>
    <xf numFmtId="0" fontId="0" fillId="10" borderId="23" xfId="0" applyFill="1" applyBorder="1"/>
    <xf numFmtId="0" fontId="0" fillId="11" borderId="22" xfId="0" applyFill="1" applyBorder="1"/>
    <xf numFmtId="0" fontId="0" fillId="8" borderId="0" xfId="0" applyFill="1" applyBorder="1"/>
    <xf numFmtId="0" fontId="0" fillId="8" borderId="13" xfId="0" applyFill="1" applyBorder="1"/>
    <xf numFmtId="0" fontId="0" fillId="10" borderId="0" xfId="0" applyFill="1" applyBorder="1"/>
    <xf numFmtId="0" fontId="0" fillId="7" borderId="22" xfId="0" applyFill="1" applyBorder="1"/>
    <xf numFmtId="0" fontId="0" fillId="0" borderId="24" xfId="0" applyBorder="1"/>
    <xf numFmtId="0" fontId="0" fillId="7" borderId="25" xfId="0" applyFill="1" applyBorder="1"/>
    <xf numFmtId="0" fontId="0" fillId="9" borderId="25" xfId="0" applyFill="1" applyBorder="1"/>
    <xf numFmtId="0" fontId="0" fillId="10" borderId="26" xfId="0" applyFill="1" applyBorder="1"/>
    <xf numFmtId="0" fontId="0" fillId="8" borderId="19" xfId="0" applyFill="1" applyBorder="1"/>
    <xf numFmtId="0" fontId="0" fillId="9" borderId="22" xfId="0" applyFill="1" applyBorder="1"/>
    <xf numFmtId="0" fontId="0" fillId="7" borderId="27" xfId="0" applyFill="1" applyBorder="1"/>
    <xf numFmtId="0" fontId="0" fillId="0" borderId="28" xfId="0" applyBorder="1"/>
    <xf numFmtId="0" fontId="0" fillId="0" borderId="29" xfId="0" applyBorder="1"/>
    <xf numFmtId="0" fontId="0" fillId="9" borderId="0" xfId="0" applyFill="1" applyBorder="1"/>
    <xf numFmtId="0" fontId="0" fillId="5" borderId="30" xfId="0" applyFill="1" applyBorder="1"/>
    <xf numFmtId="0" fontId="0" fillId="6" borderId="30" xfId="0" applyFill="1" applyBorder="1"/>
    <xf numFmtId="0" fontId="0" fillId="5" borderId="22" xfId="0" applyFill="1" applyBorder="1"/>
    <xf numFmtId="0" fontId="0" fillId="0" borderId="31" xfId="0" applyBorder="1"/>
    <xf numFmtId="0" fontId="0" fillId="0" borderId="32" xfId="0" applyBorder="1"/>
    <xf numFmtId="0" fontId="0" fillId="8" borderId="33" xfId="0" applyFill="1" applyBorder="1"/>
    <xf numFmtId="0" fontId="0" fillId="8" borderId="34" xfId="0" applyFill="1" applyBorder="1"/>
    <xf numFmtId="0" fontId="0" fillId="8" borderId="35" xfId="0" applyFill="1" applyBorder="1"/>
    <xf numFmtId="0" fontId="0" fillId="10" borderId="13" xfId="0" applyFill="1" applyBorder="1"/>
    <xf numFmtId="0" fontId="0" fillId="11" borderId="35" xfId="0" applyFill="1" applyBorder="1"/>
    <xf numFmtId="0" fontId="0" fillId="5" borderId="35" xfId="0" applyFill="1" applyBorder="1"/>
    <xf numFmtId="0" fontId="0" fillId="9" borderId="8" xfId="0" applyFill="1" applyBorder="1"/>
    <xf numFmtId="0" fontId="0" fillId="9" borderId="33" xfId="0" applyFill="1" applyBorder="1"/>
    <xf numFmtId="0" fontId="0" fillId="7" borderId="33" xfId="0" applyFill="1" applyBorder="1"/>
    <xf numFmtId="0" fontId="0" fillId="11" borderId="36" xfId="0" applyFill="1" applyBorder="1"/>
    <xf numFmtId="0" fontId="0" fillId="8" borderId="11" xfId="0" applyFill="1" applyBorder="1"/>
    <xf numFmtId="0" fontId="0" fillId="11" borderId="13" xfId="0" applyFill="1" applyBorder="1"/>
    <xf numFmtId="0" fontId="0" fillId="7" borderId="37" xfId="0" applyFill="1" applyBorder="1"/>
    <xf numFmtId="0" fontId="0" fillId="7" borderId="38" xfId="0" applyFont="1" applyFill="1" applyBorder="1"/>
    <xf numFmtId="0" fontId="0" fillId="7" borderId="39" xfId="0" applyFill="1" applyBorder="1"/>
    <xf numFmtId="0" fontId="0" fillId="6" borderId="40" xfId="0" applyFill="1" applyBorder="1"/>
    <xf numFmtId="0" fontId="0" fillId="11" borderId="40" xfId="0" applyFill="1" applyBorder="1"/>
    <xf numFmtId="0" fontId="0" fillId="5" borderId="40" xfId="0" applyFill="1" applyBorder="1"/>
    <xf numFmtId="0" fontId="0" fillId="7" borderId="12" xfId="0" applyFill="1" applyBorder="1"/>
    <xf numFmtId="0" fontId="6" fillId="0" borderId="0" xfId="0" applyFont="1" applyBorder="1" applyAlignment="1">
      <alignment horizontal="center" vertical="center"/>
    </xf>
    <xf numFmtId="0" fontId="0" fillId="6" borderId="41" xfId="0" applyFill="1" applyBorder="1"/>
    <xf numFmtId="0" fontId="0" fillId="6" borderId="34" xfId="0" applyFill="1" applyBorder="1"/>
    <xf numFmtId="0" fontId="0" fillId="7" borderId="34" xfId="0" applyFill="1" applyBorder="1"/>
    <xf numFmtId="0" fontId="0" fillId="5" borderId="34" xfId="0" applyFill="1" applyBorder="1"/>
    <xf numFmtId="0" fontId="0" fillId="6" borderId="27" xfId="0" applyFill="1" applyBorder="1"/>
    <xf numFmtId="0" fontId="0" fillId="5" borderId="27" xfId="0" applyFill="1" applyBorder="1"/>
    <xf numFmtId="0" fontId="0" fillId="11" borderId="12" xfId="0" applyFill="1" applyBorder="1"/>
    <xf numFmtId="0" fontId="0" fillId="11" borderId="30" xfId="0" applyFill="1" applyBorder="1"/>
    <xf numFmtId="0" fontId="0" fillId="11" borderId="28" xfId="0" applyFill="1" applyBorder="1"/>
    <xf numFmtId="0" fontId="8" fillId="5" borderId="3" xfId="0" applyFont="1" applyFill="1" applyBorder="1"/>
    <xf numFmtId="0" fontId="8" fillId="5" borderId="33" xfId="0" applyFont="1" applyFill="1" applyBorder="1"/>
    <xf numFmtId="0" fontId="0" fillId="5" borderId="33" xfId="0" applyFill="1" applyBorder="1"/>
    <xf numFmtId="0" fontId="9" fillId="0" borderId="0" xfId="0" applyFont="1" applyBorder="1" applyAlignment="1">
      <alignment horizontal="center" vertical="center"/>
    </xf>
    <xf numFmtId="0" fontId="0" fillId="8" borderId="22" xfId="0" applyFill="1" applyBorder="1"/>
    <xf numFmtId="0" fontId="0" fillId="6" borderId="42" xfId="0" applyFill="1" applyBorder="1"/>
    <xf numFmtId="0" fontId="0" fillId="5" borderId="43" xfId="0" applyFill="1" applyBorder="1"/>
    <xf numFmtId="0" fontId="7" fillId="0" borderId="0" xfId="0" applyFont="1" applyBorder="1" applyAlignment="1">
      <alignment horizontal="center" vertical="center"/>
    </xf>
    <xf numFmtId="0" fontId="0" fillId="0" borderId="44" xfId="0" applyBorder="1"/>
    <xf numFmtId="0" fontId="7" fillId="0" borderId="32" xfId="0" applyFont="1" applyBorder="1" applyAlignment="1">
      <alignment horizontal="center" vertical="center"/>
    </xf>
    <xf numFmtId="0" fontId="0" fillId="5" borderId="32" xfId="0" applyFill="1" applyBorder="1"/>
    <xf numFmtId="0" fontId="0" fillId="0" borderId="22" xfId="0" applyBorder="1"/>
    <xf numFmtId="0" fontId="0" fillId="0" borderId="23" xfId="0" applyBorder="1"/>
    <xf numFmtId="0" fontId="7" fillId="0" borderId="44" xfId="0" applyFont="1" applyBorder="1" applyAlignment="1">
      <alignment horizontal="center" vertical="center"/>
    </xf>
    <xf numFmtId="0" fontId="0" fillId="5" borderId="45" xfId="0" applyFill="1" applyBorder="1"/>
    <xf numFmtId="0" fontId="0" fillId="6" borderId="46" xfId="0" applyFill="1" applyBorder="1"/>
    <xf numFmtId="0" fontId="0" fillId="7" borderId="47" xfId="0" applyFill="1" applyBorder="1"/>
    <xf numFmtId="0" fontId="7" fillId="0" borderId="11" xfId="0" applyFont="1" applyBorder="1" applyAlignment="1">
      <alignment horizontal="center" vertical="center"/>
    </xf>
    <xf numFmtId="0" fontId="0" fillId="6" borderId="23" xfId="0" applyFill="1" applyBorder="1"/>
    <xf numFmtId="0" fontId="0" fillId="8" borderId="40" xfId="0" applyFill="1" applyBorder="1"/>
    <xf numFmtId="0" fontId="0" fillId="0" borderId="48" xfId="0" applyBorder="1"/>
    <xf numFmtId="0" fontId="0" fillId="11" borderId="49" xfId="0" applyFill="1" applyBorder="1"/>
    <xf numFmtId="0" fontId="0" fillId="7" borderId="40" xfId="0" applyFill="1" applyBorder="1"/>
    <xf numFmtId="0" fontId="0" fillId="7" borderId="8" xfId="0" applyFill="1" applyBorder="1"/>
    <xf numFmtId="0" fontId="0" fillId="8" borderId="23" xfId="0" applyFill="1" applyBorder="1"/>
    <xf numFmtId="0" fontId="0" fillId="8" borderId="50" xfId="0" applyFill="1" applyBorder="1"/>
    <xf numFmtId="0" fontId="0" fillId="8" borderId="15" xfId="0" applyFill="1" applyBorder="1"/>
    <xf numFmtId="0" fontId="0" fillId="8" borderId="51" xfId="0" applyFill="1" applyBorder="1"/>
    <xf numFmtId="0" fontId="0" fillId="8" borderId="52" xfId="0" applyFill="1" applyBorder="1"/>
    <xf numFmtId="0" fontId="0" fillId="8" borderId="16" xfId="0" applyFill="1" applyBorder="1"/>
    <xf numFmtId="0" fontId="0" fillId="8" borderId="25" xfId="0" applyFill="1" applyBorder="1"/>
    <xf numFmtId="0" fontId="0" fillId="0" borderId="0" xfId="0" applyAlignment="1">
      <alignment horizontal="center" vertical="top" textRotation="90"/>
    </xf>
    <xf numFmtId="0" fontId="0" fillId="0" borderId="0" xfId="0" applyFont="1" applyAlignment="1">
      <alignment horizontal="right"/>
    </xf>
    <xf numFmtId="3" fontId="0" fillId="0" borderId="5" xfId="0" applyNumberFormat="1" applyFont="1" applyBorder="1"/>
    <xf numFmtId="3" fontId="0" fillId="0" borderId="7" xfId="0" applyNumberFormat="1" applyBorder="1"/>
    <xf numFmtId="4" fontId="0" fillId="0" borderId="0" xfId="0" applyNumberFormat="1" applyFont="1"/>
    <xf numFmtId="4" fontId="0" fillId="0" borderId="5" xfId="0" applyNumberFormat="1" applyFont="1" applyBorder="1"/>
    <xf numFmtId="4" fontId="0" fillId="0" borderId="0" xfId="0" applyNumberFormat="1" applyFont="1" applyBorder="1"/>
    <xf numFmtId="0" fontId="0" fillId="0" borderId="53" xfId="0" applyBorder="1"/>
    <xf numFmtId="0" fontId="0" fillId="0" borderId="54" xfId="0" applyBorder="1" applyAlignment="1">
      <alignment wrapText="1"/>
    </xf>
    <xf numFmtId="0" fontId="0" fillId="0" borderId="4" xfId="0" applyFont="1" applyBorder="1"/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top" wrapText="1"/>
    </xf>
    <xf numFmtId="0" fontId="0" fillId="0" borderId="54" xfId="0" applyFont="1" applyBorder="1"/>
    <xf numFmtId="0" fontId="0" fillId="0" borderId="54" xfId="0" applyBorder="1"/>
    <xf numFmtId="0" fontId="0" fillId="0" borderId="55" xfId="0" applyFont="1" applyBorder="1"/>
    <xf numFmtId="3" fontId="0" fillId="0" borderId="56" xfId="0" applyNumberFormat="1" applyBorder="1"/>
    <xf numFmtId="3" fontId="0" fillId="0" borderId="57" xfId="0" applyNumberFormat="1" applyBorder="1"/>
    <xf numFmtId="0" fontId="0" fillId="0" borderId="58" xfId="0" applyFont="1" applyBorder="1"/>
    <xf numFmtId="3" fontId="0" fillId="0" borderId="59" xfId="0" applyNumberFormat="1" applyBorder="1"/>
    <xf numFmtId="0" fontId="3" fillId="0" borderId="60" xfId="0" applyFont="1" applyBorder="1"/>
    <xf numFmtId="3" fontId="0" fillId="0" borderId="61" xfId="0" applyNumberFormat="1" applyBorder="1"/>
    <xf numFmtId="3" fontId="0" fillId="0" borderId="62" xfId="0" applyNumberFormat="1" applyBorder="1"/>
    <xf numFmtId="0" fontId="1" fillId="0" borderId="60" xfId="0" applyFont="1" applyBorder="1"/>
    <xf numFmtId="0" fontId="1" fillId="0" borderId="55" xfId="0" applyFont="1" applyBorder="1"/>
    <xf numFmtId="0" fontId="4" fillId="0" borderId="58" xfId="0" applyFont="1" applyBorder="1"/>
    <xf numFmtId="0" fontId="1" fillId="0" borderId="63" xfId="0" applyFont="1" applyBorder="1"/>
    <xf numFmtId="3" fontId="0" fillId="0" borderId="64" xfId="0" applyNumberFormat="1" applyBorder="1"/>
    <xf numFmtId="3" fontId="0" fillId="0" borderId="65" xfId="0" applyNumberFormat="1" applyBorder="1"/>
    <xf numFmtId="0" fontId="0" fillId="0" borderId="55" xfId="0" applyBorder="1"/>
    <xf numFmtId="0" fontId="0" fillId="0" borderId="58" xfId="0" applyBorder="1"/>
    <xf numFmtId="0" fontId="0" fillId="2" borderId="58" xfId="0" applyFont="1" applyFill="1" applyBorder="1"/>
    <xf numFmtId="0" fontId="0" fillId="3" borderId="5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0333703115839651E-2"/>
          <c:y val="1.7992536138325677E-2"/>
          <c:w val="0.86770935814091477"/>
          <c:h val="0.81160882382290289"/>
        </c:manualLayout>
      </c:layout>
      <c:lineChart>
        <c:grouping val="standard"/>
        <c:ser>
          <c:idx val="0"/>
          <c:order val="0"/>
          <c:tx>
            <c:strRef>
              <c:f>'TPE y W per C'!$AL$4:$AL$5</c:f>
              <c:strCache>
                <c:ptCount val="1"/>
                <c:pt idx="0">
                  <c:v>PIB RESPECTO 100 en INDIA</c:v>
                </c:pt>
              </c:strCache>
            </c:strRef>
          </c:tx>
          <c:cat>
            <c:strRef>
              <c:f>'TPE y W per C'!$AN$7:$AN$109</c:f>
              <c:strCache>
                <c:ptCount val="94"/>
                <c:pt idx="0">
                  <c:v>Canadá</c:v>
                </c:pt>
                <c:pt idx="1">
                  <c:v>EE.UU.</c:v>
                </c:pt>
                <c:pt idx="2">
                  <c:v>Total EE.UU. + Canadá</c:v>
                </c:pt>
                <c:pt idx="4">
                  <c:v>Noruega</c:v>
                </c:pt>
                <c:pt idx="5">
                  <c:v>Suiza</c:v>
                </c:pt>
                <c:pt idx="6">
                  <c:v>No UE Noruega+Suiza</c:v>
                </c:pt>
                <c:pt idx="8">
                  <c:v>Rusia</c:v>
                </c:pt>
                <c:pt idx="10">
                  <c:v>Australia</c:v>
                </c:pt>
                <c:pt idx="11">
                  <c:v>Nueva Zelanda</c:v>
                </c:pt>
                <c:pt idx="12">
                  <c:v>Otros Pacífico</c:v>
                </c:pt>
                <c:pt idx="13">
                  <c:v>Total Pacífico</c:v>
                </c:pt>
                <c:pt idx="15">
                  <c:v>Japan</c:v>
                </c:pt>
                <c:pt idx="17">
                  <c:v>Luxemburgo</c:v>
                </c:pt>
                <c:pt idx="18">
                  <c:v>Finlandia</c:v>
                </c:pt>
                <c:pt idx="19">
                  <c:v>Suecia</c:v>
                </c:pt>
                <c:pt idx="20">
                  <c:v>Bélgica</c:v>
                </c:pt>
                <c:pt idx="21">
                  <c:v>Holanda</c:v>
                </c:pt>
                <c:pt idx="22">
                  <c:v>Austria</c:v>
                </c:pt>
                <c:pt idx="23">
                  <c:v>Alemania</c:v>
                </c:pt>
                <c:pt idx="24">
                  <c:v>Francia</c:v>
                </c:pt>
                <c:pt idx="25">
                  <c:v>Dinamarca</c:v>
                </c:pt>
                <c:pt idx="26">
                  <c:v>Reino Unido</c:v>
                </c:pt>
                <c:pt idx="27">
                  <c:v>España</c:v>
                </c:pt>
                <c:pt idx="28">
                  <c:v>Irlanda</c:v>
                </c:pt>
                <c:pt idx="29">
                  <c:v>Italia</c:v>
                </c:pt>
                <c:pt idx="30">
                  <c:v>Grecia</c:v>
                </c:pt>
                <c:pt idx="31">
                  <c:v>Portugal</c:v>
                </c:pt>
                <c:pt idx="32">
                  <c:v>Total UE-15</c:v>
                </c:pt>
                <c:pt idx="34">
                  <c:v>Catar</c:v>
                </c:pt>
                <c:pt idx="35">
                  <c:v>Kuwait</c:v>
                </c:pt>
                <c:pt idx="36">
                  <c:v>EAU</c:v>
                </c:pt>
                <c:pt idx="37">
                  <c:v>Arabia Saudita</c:v>
                </c:pt>
                <c:pt idx="38">
                  <c:v>Israel</c:v>
                </c:pt>
                <c:pt idx="39">
                  <c:v>Irán</c:v>
                </c:pt>
                <c:pt idx="40">
                  <c:v>Otros Oriente Medio</c:v>
                </c:pt>
                <c:pt idx="41">
                  <c:v>Total Oriente Medio</c:v>
                </c:pt>
                <c:pt idx="43">
                  <c:v>Otros CEI (ex URSS)</c:v>
                </c:pt>
                <c:pt idx="44">
                  <c:v>Kazajistán</c:v>
                </c:pt>
                <c:pt idx="45">
                  <c:v>Ucrania</c:v>
                </c:pt>
                <c:pt idx="46">
                  <c:v>Uzbekistán</c:v>
                </c:pt>
                <c:pt idx="47">
                  <c:v>Total CEI (exURSS)</c:v>
                </c:pt>
                <c:pt idx="49">
                  <c:v>República Checa</c:v>
                </c:pt>
                <c:pt idx="50">
                  <c:v>Otros UE 16 a 27</c:v>
                </c:pt>
                <c:pt idx="51">
                  <c:v>Polonia</c:v>
                </c:pt>
                <c:pt idx="52">
                  <c:v>Hungría</c:v>
                </c:pt>
                <c:pt idx="53">
                  <c:v>Rumanía</c:v>
                </c:pt>
                <c:pt idx="54">
                  <c:v>Total UE-16 a 27</c:v>
                </c:pt>
                <c:pt idx="56">
                  <c:v>China</c:v>
                </c:pt>
                <c:pt idx="58">
                  <c:v>Trinidad-Tobago</c:v>
                </c:pt>
                <c:pt idx="59">
                  <c:v>Venezuela</c:v>
                </c:pt>
                <c:pt idx="60">
                  <c:v>Argentina</c:v>
                </c:pt>
                <c:pt idx="61">
                  <c:v>Chile</c:v>
                </c:pt>
                <c:pt idx="62">
                  <c:v>Brasil</c:v>
                </c:pt>
                <c:pt idx="63">
                  <c:v>México</c:v>
                </c:pt>
                <c:pt idx="64">
                  <c:v>Ecuador</c:v>
                </c:pt>
                <c:pt idx="65">
                  <c:v>Colombia</c:v>
                </c:pt>
                <c:pt idx="66">
                  <c:v>Peru</c:v>
                </c:pt>
                <c:pt idx="67">
                  <c:v>Otros S. y Centroamérica</c:v>
                </c:pt>
                <c:pt idx="68">
                  <c:v>Total Latinoamérica</c:v>
                </c:pt>
                <c:pt idx="70">
                  <c:v>Singapur</c:v>
                </c:pt>
                <c:pt idx="71">
                  <c:v>Corea del Sur</c:v>
                </c:pt>
                <c:pt idx="72">
                  <c:v>Taiwán</c:v>
                </c:pt>
                <c:pt idx="73">
                  <c:v>Malasia</c:v>
                </c:pt>
                <c:pt idx="74">
                  <c:v>Tailandia</c:v>
                </c:pt>
                <c:pt idx="75">
                  <c:v>Vietnam</c:v>
                </c:pt>
                <c:pt idx="76">
                  <c:v>Indonesia</c:v>
                </c:pt>
                <c:pt idx="77">
                  <c:v>Filipinas</c:v>
                </c:pt>
                <c:pt idx="78">
                  <c:v>Pakistán</c:v>
                </c:pt>
                <c:pt idx="79">
                  <c:v>Bangladés</c:v>
                </c:pt>
                <c:pt idx="80">
                  <c:v>Otros Asia</c:v>
                </c:pt>
                <c:pt idx="81">
                  <c:v>Total Asia (Exc. China, India y Japón)</c:v>
                </c:pt>
                <c:pt idx="83">
                  <c:v>Turquía</c:v>
                </c:pt>
                <c:pt idx="84">
                  <c:v>Otros Europa y Eurasia</c:v>
                </c:pt>
                <c:pt idx="85">
                  <c:v>Total Europe &amp; Eurasia</c:v>
                </c:pt>
                <c:pt idx="87">
                  <c:v>Sudáfrica</c:v>
                </c:pt>
                <c:pt idx="88">
                  <c:v>Argelia</c:v>
                </c:pt>
                <c:pt idx="89">
                  <c:v>Egipto</c:v>
                </c:pt>
                <c:pt idx="90">
                  <c:v>Otros África</c:v>
                </c:pt>
                <c:pt idx="91">
                  <c:v>Total África</c:v>
                </c:pt>
                <c:pt idx="93">
                  <c:v>India</c:v>
                </c:pt>
              </c:strCache>
            </c:strRef>
          </c:cat>
          <c:val>
            <c:numRef>
              <c:f>'TPE y W per C'!$AL$7:$AL$109</c:f>
              <c:numCache>
                <c:formatCode>#,##0</c:formatCode>
                <c:ptCount val="94"/>
                <c:pt idx="0">
                  <c:v>2114.9066391460156</c:v>
                </c:pt>
                <c:pt idx="1">
                  <c:v>2028.986984462651</c:v>
                </c:pt>
                <c:pt idx="2">
                  <c:v>2037.4878491004354</c:v>
                </c:pt>
                <c:pt idx="4">
                  <c:v>4078.1434925478975</c:v>
                </c:pt>
                <c:pt idx="5">
                  <c:v>3403.2821345810489</c:v>
                </c:pt>
                <c:pt idx="6">
                  <c:v>3666.9746141395467</c:v>
                </c:pt>
                <c:pt idx="8">
                  <c:v>544.82873269934532</c:v>
                </c:pt>
                <c:pt idx="10">
                  <c:v>2745.6130940471821</c:v>
                </c:pt>
                <c:pt idx="11">
                  <c:v>1536.7415836193034</c:v>
                </c:pt>
                <c:pt idx="12">
                  <c:v>98.799486693099411</c:v>
                </c:pt>
                <c:pt idx="13">
                  <c:v>1876.3794724181828</c:v>
                </c:pt>
                <c:pt idx="15">
                  <c:v>1925.5395524939536</c:v>
                </c:pt>
                <c:pt idx="17">
                  <c:v>4760.7204271188157</c:v>
                </c:pt>
                <c:pt idx="18">
                  <c:v>2069.3679641893859</c:v>
                </c:pt>
                <c:pt idx="19">
                  <c:v>2388.3064188119693</c:v>
                </c:pt>
                <c:pt idx="20">
                  <c:v>1965.7108698129693</c:v>
                </c:pt>
                <c:pt idx="21">
                  <c:v>2111.5101081409634</c:v>
                </c:pt>
                <c:pt idx="22">
                  <c:v>2088.614973218017</c:v>
                </c:pt>
                <c:pt idx="23">
                  <c:v>1834.2106076914311</c:v>
                </c:pt>
                <c:pt idx="24">
                  <c:v>1845.3646477820973</c:v>
                </c:pt>
                <c:pt idx="25">
                  <c:v>2512.9297539603149</c:v>
                </c:pt>
                <c:pt idx="26">
                  <c:v>1618.2583277405631</c:v>
                </c:pt>
                <c:pt idx="27">
                  <c:v>1356.9351027592409</c:v>
                </c:pt>
                <c:pt idx="28">
                  <c:v>1992.3379955933192</c:v>
                </c:pt>
                <c:pt idx="29">
                  <c:v>1520.7653081510934</c:v>
                </c:pt>
                <c:pt idx="30">
                  <c:v>1135.2380728368641</c:v>
                </c:pt>
                <c:pt idx="31">
                  <c:v>939.83270884248657</c:v>
                </c:pt>
                <c:pt idx="32">
                  <c:v>1706.4510837764146</c:v>
                </c:pt>
                <c:pt idx="34">
                  <c:v>4123.178977726001</c:v>
                </c:pt>
                <c:pt idx="35">
                  <c:v>2012.0043294373886</c:v>
                </c:pt>
                <c:pt idx="36">
                  <c:v>2809.8117232908285</c:v>
                </c:pt>
                <c:pt idx="37">
                  <c:v>859.78360157526186</c:v>
                </c:pt>
                <c:pt idx="38">
                  <c:v>1341.2523546618379</c:v>
                </c:pt>
                <c:pt idx="39">
                  <c:v>266.69058261893611</c:v>
                </c:pt>
                <c:pt idx="40">
                  <c:v>96.951715990423978</c:v>
                </c:pt>
                <c:pt idx="41">
                  <c:v>466.71308978560711</c:v>
                </c:pt>
                <c:pt idx="43">
                  <c:v>184.55820749490246</c:v>
                </c:pt>
                <c:pt idx="44">
                  <c:v>448.42595763001611</c:v>
                </c:pt>
                <c:pt idx="45">
                  <c:v>151.83751567030936</c:v>
                </c:pt>
                <c:pt idx="46">
                  <c:v>65.917860986944575</c:v>
                </c:pt>
                <c:pt idx="47">
                  <c:v>180.33752244136068</c:v>
                </c:pt>
                <c:pt idx="49">
                  <c:v>857.26765268263034</c:v>
                </c:pt>
                <c:pt idx="50">
                  <c:v>586.28017771115151</c:v>
                </c:pt>
                <c:pt idx="51">
                  <c:v>567.76580010383566</c:v>
                </c:pt>
                <c:pt idx="52">
                  <c:v>589.15136569120318</c:v>
                </c:pt>
                <c:pt idx="53">
                  <c:v>371.64758392321232</c:v>
                </c:pt>
                <c:pt idx="54">
                  <c:v>563.02510942054175</c:v>
                </c:pt>
                <c:pt idx="56">
                  <c:v>227.02245507844654</c:v>
                </c:pt>
                <c:pt idx="58">
                  <c:v>719.47751832951337</c:v>
                </c:pt>
                <c:pt idx="59">
                  <c:v>444.90362918033208</c:v>
                </c:pt>
                <c:pt idx="60">
                  <c:v>458.95101049752446</c:v>
                </c:pt>
                <c:pt idx="61">
                  <c:v>598.71197148320277</c:v>
                </c:pt>
                <c:pt idx="62">
                  <c:v>536.27450646439831</c:v>
                </c:pt>
                <c:pt idx="63">
                  <c:v>425.74048511478901</c:v>
                </c:pt>
                <c:pt idx="64">
                  <c:v>185.50929835002725</c:v>
                </c:pt>
                <c:pt idx="65">
                  <c:v>299.06245837079439</c:v>
                </c:pt>
                <c:pt idx="66">
                  <c:v>242.45360828658622</c:v>
                </c:pt>
                <c:pt idx="67">
                  <c:v>97.69365991053553</c:v>
                </c:pt>
                <c:pt idx="68">
                  <c:v>319.54306526622514</c:v>
                </c:pt>
                <c:pt idx="70">
                  <c:v>2066.0552981474211</c:v>
                </c:pt>
                <c:pt idx="71">
                  <c:v>955.13806460599471</c:v>
                </c:pt>
                <c:pt idx="72">
                  <c:v>842.88481151308713</c:v>
                </c:pt>
                <c:pt idx="73">
                  <c:v>406.74507097542136</c:v>
                </c:pt>
                <c:pt idx="74">
                  <c:v>226.18380544756937</c:v>
                </c:pt>
                <c:pt idx="75">
                  <c:v>57.615229641260719</c:v>
                </c:pt>
                <c:pt idx="76">
                  <c:v>147.14107773739727</c:v>
                </c:pt>
                <c:pt idx="77">
                  <c:v>93.21590647199605</c:v>
                </c:pt>
                <c:pt idx="78">
                  <c:v>50.360910334173305</c:v>
                </c:pt>
                <c:pt idx="79">
                  <c:v>28.430222486735637</c:v>
                </c:pt>
                <c:pt idx="80">
                  <c:v>23.096206469020753</c:v>
                </c:pt>
                <c:pt idx="81">
                  <c:v>153.30821758373372</c:v>
                </c:pt>
                <c:pt idx="83">
                  <c:v>441.21357080447257</c:v>
                </c:pt>
                <c:pt idx="84">
                  <c:v>73.773577699845575</c:v>
                </c:pt>
                <c:pt idx="85">
                  <c:v>165.44257071267515</c:v>
                </c:pt>
                <c:pt idx="87">
                  <c:v>433.02241780973844</c:v>
                </c:pt>
                <c:pt idx="88">
                  <c:v>288.60272345143227</c:v>
                </c:pt>
                <c:pt idx="89">
                  <c:v>248.61469538796916</c:v>
                </c:pt>
                <c:pt idx="90">
                  <c:v>80.609776910736088</c:v>
                </c:pt>
                <c:pt idx="91">
                  <c:v>117.59234685486162</c:v>
                </c:pt>
                <c:pt idx="9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'TPE y W per C'!$AM$4:$AM$5</c:f>
              <c:strCache>
                <c:ptCount val="1"/>
                <c:pt idx="0">
                  <c:v>VATIOS RESP 100 EN INDIA</c:v>
                </c:pt>
              </c:strCache>
            </c:strRef>
          </c:tx>
          <c:cat>
            <c:strRef>
              <c:f>'TPE y W per C'!$AN$7:$AN$109</c:f>
              <c:strCache>
                <c:ptCount val="94"/>
                <c:pt idx="0">
                  <c:v>Canadá</c:v>
                </c:pt>
                <c:pt idx="1">
                  <c:v>EE.UU.</c:v>
                </c:pt>
                <c:pt idx="2">
                  <c:v>Total EE.UU. + Canadá</c:v>
                </c:pt>
                <c:pt idx="4">
                  <c:v>Noruega</c:v>
                </c:pt>
                <c:pt idx="5">
                  <c:v>Suiza</c:v>
                </c:pt>
                <c:pt idx="6">
                  <c:v>No UE Noruega+Suiza</c:v>
                </c:pt>
                <c:pt idx="8">
                  <c:v>Rusia</c:v>
                </c:pt>
                <c:pt idx="10">
                  <c:v>Australia</c:v>
                </c:pt>
                <c:pt idx="11">
                  <c:v>Nueva Zelanda</c:v>
                </c:pt>
                <c:pt idx="12">
                  <c:v>Otros Pacífico</c:v>
                </c:pt>
                <c:pt idx="13">
                  <c:v>Total Pacífico</c:v>
                </c:pt>
                <c:pt idx="15">
                  <c:v>Japan</c:v>
                </c:pt>
                <c:pt idx="17">
                  <c:v>Luxemburgo</c:v>
                </c:pt>
                <c:pt idx="18">
                  <c:v>Finlandia</c:v>
                </c:pt>
                <c:pt idx="19">
                  <c:v>Suecia</c:v>
                </c:pt>
                <c:pt idx="20">
                  <c:v>Bélgica</c:v>
                </c:pt>
                <c:pt idx="21">
                  <c:v>Holanda</c:v>
                </c:pt>
                <c:pt idx="22">
                  <c:v>Austria</c:v>
                </c:pt>
                <c:pt idx="23">
                  <c:v>Alemania</c:v>
                </c:pt>
                <c:pt idx="24">
                  <c:v>Francia</c:v>
                </c:pt>
                <c:pt idx="25">
                  <c:v>Dinamarca</c:v>
                </c:pt>
                <c:pt idx="26">
                  <c:v>Reino Unido</c:v>
                </c:pt>
                <c:pt idx="27">
                  <c:v>España</c:v>
                </c:pt>
                <c:pt idx="28">
                  <c:v>Irlanda</c:v>
                </c:pt>
                <c:pt idx="29">
                  <c:v>Italia</c:v>
                </c:pt>
                <c:pt idx="30">
                  <c:v>Grecia</c:v>
                </c:pt>
                <c:pt idx="31">
                  <c:v>Portugal</c:v>
                </c:pt>
                <c:pt idx="32">
                  <c:v>Total UE-15</c:v>
                </c:pt>
                <c:pt idx="34">
                  <c:v>Catar</c:v>
                </c:pt>
                <c:pt idx="35">
                  <c:v>Kuwait</c:v>
                </c:pt>
                <c:pt idx="36">
                  <c:v>EAU</c:v>
                </c:pt>
                <c:pt idx="37">
                  <c:v>Arabia Saudita</c:v>
                </c:pt>
                <c:pt idx="38">
                  <c:v>Israel</c:v>
                </c:pt>
                <c:pt idx="39">
                  <c:v>Irán</c:v>
                </c:pt>
                <c:pt idx="40">
                  <c:v>Otros Oriente Medio</c:v>
                </c:pt>
                <c:pt idx="41">
                  <c:v>Total Oriente Medio</c:v>
                </c:pt>
                <c:pt idx="43">
                  <c:v>Otros CEI (ex URSS)</c:v>
                </c:pt>
                <c:pt idx="44">
                  <c:v>Kazajistán</c:v>
                </c:pt>
                <c:pt idx="45">
                  <c:v>Ucrania</c:v>
                </c:pt>
                <c:pt idx="46">
                  <c:v>Uzbekistán</c:v>
                </c:pt>
                <c:pt idx="47">
                  <c:v>Total CEI (exURSS)</c:v>
                </c:pt>
                <c:pt idx="49">
                  <c:v>República Checa</c:v>
                </c:pt>
                <c:pt idx="50">
                  <c:v>Otros UE 16 a 27</c:v>
                </c:pt>
                <c:pt idx="51">
                  <c:v>Polonia</c:v>
                </c:pt>
                <c:pt idx="52">
                  <c:v>Hungría</c:v>
                </c:pt>
                <c:pt idx="53">
                  <c:v>Rumanía</c:v>
                </c:pt>
                <c:pt idx="54">
                  <c:v>Total UE-16 a 27</c:v>
                </c:pt>
                <c:pt idx="56">
                  <c:v>China</c:v>
                </c:pt>
                <c:pt idx="58">
                  <c:v>Trinidad-Tobago</c:v>
                </c:pt>
                <c:pt idx="59">
                  <c:v>Venezuela</c:v>
                </c:pt>
                <c:pt idx="60">
                  <c:v>Argentina</c:v>
                </c:pt>
                <c:pt idx="61">
                  <c:v>Chile</c:v>
                </c:pt>
                <c:pt idx="62">
                  <c:v>Brasil</c:v>
                </c:pt>
                <c:pt idx="63">
                  <c:v>México</c:v>
                </c:pt>
                <c:pt idx="64">
                  <c:v>Ecuador</c:v>
                </c:pt>
                <c:pt idx="65">
                  <c:v>Colombia</c:v>
                </c:pt>
                <c:pt idx="66">
                  <c:v>Peru</c:v>
                </c:pt>
                <c:pt idx="67">
                  <c:v>Otros S. y Centroamérica</c:v>
                </c:pt>
                <c:pt idx="68">
                  <c:v>Total Latinoamérica</c:v>
                </c:pt>
                <c:pt idx="70">
                  <c:v>Singapur</c:v>
                </c:pt>
                <c:pt idx="71">
                  <c:v>Corea del Sur</c:v>
                </c:pt>
                <c:pt idx="72">
                  <c:v>Taiwán</c:v>
                </c:pt>
                <c:pt idx="73">
                  <c:v>Malasia</c:v>
                </c:pt>
                <c:pt idx="74">
                  <c:v>Tailandia</c:v>
                </c:pt>
                <c:pt idx="75">
                  <c:v>Vietnam</c:v>
                </c:pt>
                <c:pt idx="76">
                  <c:v>Indonesia</c:v>
                </c:pt>
                <c:pt idx="77">
                  <c:v>Filipinas</c:v>
                </c:pt>
                <c:pt idx="78">
                  <c:v>Pakistán</c:v>
                </c:pt>
                <c:pt idx="79">
                  <c:v>Bangladés</c:v>
                </c:pt>
                <c:pt idx="80">
                  <c:v>Otros Asia</c:v>
                </c:pt>
                <c:pt idx="81">
                  <c:v>Total Asia (Exc. China, India y Japón)</c:v>
                </c:pt>
                <c:pt idx="83">
                  <c:v>Turquía</c:v>
                </c:pt>
                <c:pt idx="84">
                  <c:v>Otros Europa y Eurasia</c:v>
                </c:pt>
                <c:pt idx="85">
                  <c:v>Total Europe &amp; Eurasia</c:v>
                </c:pt>
                <c:pt idx="87">
                  <c:v>Sudáfrica</c:v>
                </c:pt>
                <c:pt idx="88">
                  <c:v>Argelia</c:v>
                </c:pt>
                <c:pt idx="89">
                  <c:v>Egipto</c:v>
                </c:pt>
                <c:pt idx="90">
                  <c:v>Otros África</c:v>
                </c:pt>
                <c:pt idx="91">
                  <c:v>Total África</c:v>
                </c:pt>
                <c:pt idx="93">
                  <c:v>India</c:v>
                </c:pt>
              </c:strCache>
            </c:strRef>
          </c:cat>
          <c:val>
            <c:numRef>
              <c:f>'TPE y W per C'!$AM$7:$AM$109</c:f>
              <c:numCache>
                <c:formatCode>#,##0</c:formatCode>
                <c:ptCount val="94"/>
                <c:pt idx="0">
                  <c:v>1775.4789655765064</c:v>
                </c:pt>
                <c:pt idx="1">
                  <c:v>1295.0409105231997</c:v>
                </c:pt>
                <c:pt idx="2">
                  <c:v>1343.5670174330985</c:v>
                </c:pt>
                <c:pt idx="4">
                  <c:v>1591.4580498879902</c:v>
                </c:pt>
                <c:pt idx="5">
                  <c:v>665.1271913410452</c:v>
                </c:pt>
                <c:pt idx="6">
                  <c:v>1027.0778025268687</c:v>
                </c:pt>
                <c:pt idx="8">
                  <c:v>842.25395859382957</c:v>
                </c:pt>
                <c:pt idx="10">
                  <c:v>980.53705290924802</c:v>
                </c:pt>
                <c:pt idx="11">
                  <c:v>951.90129036867756</c:v>
                </c:pt>
                <c:pt idx="12">
                  <c:v>184.60508345834538</c:v>
                </c:pt>
                <c:pt idx="13">
                  <c:v>758.73714088175143</c:v>
                </c:pt>
                <c:pt idx="15">
                  <c:v>666.04768966975223</c:v>
                </c:pt>
                <c:pt idx="17">
                  <c:v>1272.4189200061257</c:v>
                </c:pt>
                <c:pt idx="18">
                  <c:v>1115.7581807049696</c:v>
                </c:pt>
                <c:pt idx="19">
                  <c:v>1107.6492560703346</c:v>
                </c:pt>
                <c:pt idx="20">
                  <c:v>1067.2391098260257</c:v>
                </c:pt>
                <c:pt idx="21">
                  <c:v>1027.1303087655244</c:v>
                </c:pt>
                <c:pt idx="22">
                  <c:v>762.24690125185919</c:v>
                </c:pt>
                <c:pt idx="23">
                  <c:v>698.17893515221635</c:v>
                </c:pt>
                <c:pt idx="24">
                  <c:v>689.83803472691284</c:v>
                </c:pt>
                <c:pt idx="25">
                  <c:v>643.16136477974624</c:v>
                </c:pt>
                <c:pt idx="26">
                  <c:v>589.85505149061953</c:v>
                </c:pt>
                <c:pt idx="27">
                  <c:v>564.49936167307533</c:v>
                </c:pt>
                <c:pt idx="28">
                  <c:v>552.23659377557112</c:v>
                </c:pt>
                <c:pt idx="29">
                  <c:v>520.36496705503578</c:v>
                </c:pt>
                <c:pt idx="30">
                  <c:v>478.85170948136135</c:v>
                </c:pt>
                <c:pt idx="31">
                  <c:v>428.49472260748286</c:v>
                </c:pt>
                <c:pt idx="32">
                  <c:v>659.72019259799879</c:v>
                </c:pt>
                <c:pt idx="34">
                  <c:v>2631.9484890250383</c:v>
                </c:pt>
                <c:pt idx="35">
                  <c:v>2019.218356840501</c:v>
                </c:pt>
                <c:pt idx="36">
                  <c:v>1889.4550726237514</c:v>
                </c:pt>
                <c:pt idx="37">
                  <c:v>1314.4449606452974</c:v>
                </c:pt>
                <c:pt idx="38">
                  <c:v>533.5009649113565</c:v>
                </c:pt>
                <c:pt idx="39">
                  <c:v>526.69374874433458</c:v>
                </c:pt>
                <c:pt idx="40">
                  <c:v>248.37660850291357</c:v>
                </c:pt>
                <c:pt idx="41">
                  <c:v>605.74920142165115</c:v>
                </c:pt>
                <c:pt idx="43">
                  <c:v>797.55819600918016</c:v>
                </c:pt>
                <c:pt idx="44">
                  <c:v>546.0671444229846</c:v>
                </c:pt>
                <c:pt idx="45">
                  <c:v>496.60338498988875</c:v>
                </c:pt>
                <c:pt idx="46">
                  <c:v>326.38915552764666</c:v>
                </c:pt>
                <c:pt idx="47">
                  <c:v>558.64842130361876</c:v>
                </c:pt>
                <c:pt idx="49">
                  <c:v>739.8314515431598</c:v>
                </c:pt>
                <c:pt idx="50">
                  <c:v>512.36672948706166</c:v>
                </c:pt>
                <c:pt idx="51">
                  <c:v>477.38863598483272</c:v>
                </c:pt>
                <c:pt idx="52">
                  <c:v>412.5717139164442</c:v>
                </c:pt>
                <c:pt idx="53">
                  <c:v>295.32147008012623</c:v>
                </c:pt>
                <c:pt idx="54">
                  <c:v>468.21596980029585</c:v>
                </c:pt>
                <c:pt idx="56">
                  <c:v>363.38443482855837</c:v>
                </c:pt>
                <c:pt idx="58">
                  <c:v>2760.9951359517845</c:v>
                </c:pt>
                <c:pt idx="59">
                  <c:v>535.4287119625568</c:v>
                </c:pt>
                <c:pt idx="60">
                  <c:v>367.08689545556661</c:v>
                </c:pt>
                <c:pt idx="61">
                  <c:v>348.55630812283584</c:v>
                </c:pt>
                <c:pt idx="62">
                  <c:v>300.39146042754919</c:v>
                </c:pt>
                <c:pt idx="63">
                  <c:v>270.42312742388788</c:v>
                </c:pt>
                <c:pt idx="64">
                  <c:v>189.16193736608045</c:v>
                </c:pt>
                <c:pt idx="65">
                  <c:v>146.62809414709943</c:v>
                </c:pt>
                <c:pt idx="66">
                  <c:v>138.3612227898337</c:v>
                </c:pt>
                <c:pt idx="67">
                  <c:v>108.75299963321433</c:v>
                </c:pt>
                <c:pt idx="68">
                  <c:v>253.47833315198872</c:v>
                </c:pt>
                <c:pt idx="70">
                  <c:v>2326.4862974593179</c:v>
                </c:pt>
                <c:pt idx="71">
                  <c:v>947.84684758589219</c:v>
                </c:pt>
                <c:pt idx="72">
                  <c:v>860.72521098809671</c:v>
                </c:pt>
                <c:pt idx="73">
                  <c:v>469.54571725169529</c:v>
                </c:pt>
                <c:pt idx="74">
                  <c:v>328.23373632814639</c:v>
                </c:pt>
                <c:pt idx="75">
                  <c:v>127.67313033413831</c:v>
                </c:pt>
                <c:pt idx="76">
                  <c:v>126.49717034284565</c:v>
                </c:pt>
                <c:pt idx="77">
                  <c:v>100.25839532478344</c:v>
                </c:pt>
                <c:pt idx="78">
                  <c:v>84.615690735607615</c:v>
                </c:pt>
                <c:pt idx="79">
                  <c:v>55.00384309737489</c:v>
                </c:pt>
                <c:pt idx="80">
                  <c:v>60.534830167590144</c:v>
                </c:pt>
                <c:pt idx="81">
                  <c:v>179.46347369282586</c:v>
                </c:pt>
                <c:pt idx="83">
                  <c:v>285.2490635354024</c:v>
                </c:pt>
                <c:pt idx="84">
                  <c:v>71.047738840624447</c:v>
                </c:pt>
                <c:pt idx="85">
                  <c:v>124.48672236246793</c:v>
                </c:pt>
                <c:pt idx="87">
                  <c:v>518.05800541306962</c:v>
                </c:pt>
                <c:pt idx="88">
                  <c:v>223.57193011640169</c:v>
                </c:pt>
                <c:pt idx="89">
                  <c:v>191.74167159601339</c:v>
                </c:pt>
                <c:pt idx="90">
                  <c:v>78.43127936059598</c:v>
                </c:pt>
                <c:pt idx="91">
                  <c:v>108.86694663391212</c:v>
                </c:pt>
                <c:pt idx="93">
                  <c:v>100</c:v>
                </c:pt>
              </c:numCache>
            </c:numRef>
          </c:val>
        </c:ser>
        <c:marker val="1"/>
        <c:axId val="96973184"/>
        <c:axId val="96974720"/>
      </c:lineChart>
      <c:catAx>
        <c:axId val="96973184"/>
        <c:scaling>
          <c:orientation val="minMax"/>
        </c:scaling>
        <c:axPos val="b"/>
        <c:majorGridlines/>
        <c:tickLblPos val="nextTo"/>
        <c:crossAx val="96974720"/>
        <c:crosses val="autoZero"/>
        <c:auto val="1"/>
        <c:lblAlgn val="ctr"/>
        <c:lblOffset val="100"/>
      </c:catAx>
      <c:valAx>
        <c:axId val="96974720"/>
        <c:scaling>
          <c:orientation val="minMax"/>
        </c:scaling>
        <c:axPos val="l"/>
        <c:majorGridlines/>
        <c:numFmt formatCode="#,##0" sourceLinked="1"/>
        <c:tickLblPos val="nextTo"/>
        <c:crossAx val="9697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882588113206252"/>
          <c:y val="0.11092611246528188"/>
          <c:w val="0.18476065388346316"/>
          <c:h val="5.8491176581829465E-2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7.2759766415336699E-2"/>
          <c:y val="2.8304702829928287E-2"/>
          <c:w val="0.89174754145830781"/>
          <c:h val="0.56474408194195613"/>
        </c:manualLayout>
      </c:layout>
      <c:lineChart>
        <c:grouping val="standard"/>
        <c:ser>
          <c:idx val="0"/>
          <c:order val="0"/>
          <c:tx>
            <c:strRef>
              <c:f>'PIB y ENERGÍA'!$C$3:$C$4</c:f>
              <c:strCache>
                <c:ptCount val="1"/>
                <c:pt idx="0">
                  <c:v>PIB RESPECTO 100 en INDIA</c:v>
                </c:pt>
              </c:strCache>
            </c:strRef>
          </c:tx>
          <c:spPr>
            <a:ln w="19050"/>
          </c:spPr>
          <c:cat>
            <c:strRef>
              <c:f>'PIB y ENERGÍA'!$B$5:$B$93</c:f>
              <c:strCache>
                <c:ptCount val="82"/>
                <c:pt idx="0">
                  <c:v>Canadá</c:v>
                </c:pt>
                <c:pt idx="1">
                  <c:v>EE.UU.</c:v>
                </c:pt>
                <c:pt idx="2">
                  <c:v>Total EE.UU. + Canadá</c:v>
                </c:pt>
                <c:pt idx="3">
                  <c:v>Noruega</c:v>
                </c:pt>
                <c:pt idx="4">
                  <c:v>Suiza</c:v>
                </c:pt>
                <c:pt idx="5">
                  <c:v>No UE Noruega+Suiza</c:v>
                </c:pt>
                <c:pt idx="6">
                  <c:v>Rusia</c:v>
                </c:pt>
                <c:pt idx="7">
                  <c:v>Australia</c:v>
                </c:pt>
                <c:pt idx="8">
                  <c:v>Nueva Zelanda</c:v>
                </c:pt>
                <c:pt idx="9">
                  <c:v>Otros Pacífico</c:v>
                </c:pt>
                <c:pt idx="10">
                  <c:v>Total Pacífico</c:v>
                </c:pt>
                <c:pt idx="11">
                  <c:v>Japón</c:v>
                </c:pt>
                <c:pt idx="12">
                  <c:v>Luxemburgo</c:v>
                </c:pt>
                <c:pt idx="13">
                  <c:v>Finlandia</c:v>
                </c:pt>
                <c:pt idx="14">
                  <c:v>Suecia</c:v>
                </c:pt>
                <c:pt idx="15">
                  <c:v>Bélgica</c:v>
                </c:pt>
                <c:pt idx="16">
                  <c:v>Holanda</c:v>
                </c:pt>
                <c:pt idx="17">
                  <c:v>Austria</c:v>
                </c:pt>
                <c:pt idx="18">
                  <c:v>Alemania</c:v>
                </c:pt>
                <c:pt idx="19">
                  <c:v>Francia</c:v>
                </c:pt>
                <c:pt idx="20">
                  <c:v>Dinamarca</c:v>
                </c:pt>
                <c:pt idx="21">
                  <c:v>Reino Unido</c:v>
                </c:pt>
                <c:pt idx="22">
                  <c:v>España</c:v>
                </c:pt>
                <c:pt idx="23">
                  <c:v>Irlanda</c:v>
                </c:pt>
                <c:pt idx="24">
                  <c:v>Italia</c:v>
                </c:pt>
                <c:pt idx="25">
                  <c:v>Grecia</c:v>
                </c:pt>
                <c:pt idx="26">
                  <c:v>Portugal</c:v>
                </c:pt>
                <c:pt idx="27">
                  <c:v>Total UE-15</c:v>
                </c:pt>
                <c:pt idx="28">
                  <c:v>Catar</c:v>
                </c:pt>
                <c:pt idx="29">
                  <c:v>Kuwait</c:v>
                </c:pt>
                <c:pt idx="30">
                  <c:v>EAU</c:v>
                </c:pt>
                <c:pt idx="31">
                  <c:v>Arabia Saudita</c:v>
                </c:pt>
                <c:pt idx="32">
                  <c:v>Israel</c:v>
                </c:pt>
                <c:pt idx="33">
                  <c:v>Irán</c:v>
                </c:pt>
                <c:pt idx="34">
                  <c:v>Otros Oriente Medio</c:v>
                </c:pt>
                <c:pt idx="35">
                  <c:v>Total Oriente Medio</c:v>
                </c:pt>
                <c:pt idx="36">
                  <c:v>Turkmenistán</c:v>
                </c:pt>
                <c:pt idx="37">
                  <c:v>Otros CEI (ex URSS)</c:v>
                </c:pt>
                <c:pt idx="38">
                  <c:v>Kazajistán</c:v>
                </c:pt>
                <c:pt idx="39">
                  <c:v>Ucrania</c:v>
                </c:pt>
                <c:pt idx="40">
                  <c:v>Bielorusia</c:v>
                </c:pt>
                <c:pt idx="41">
                  <c:v>Uzbekistán</c:v>
                </c:pt>
                <c:pt idx="42">
                  <c:v>Total CEI (exURSS)</c:v>
                </c:pt>
                <c:pt idx="43">
                  <c:v>República Checa</c:v>
                </c:pt>
                <c:pt idx="44">
                  <c:v>Otros UE 16 a 27</c:v>
                </c:pt>
                <c:pt idx="45">
                  <c:v>Polonia</c:v>
                </c:pt>
                <c:pt idx="46">
                  <c:v>Hungría</c:v>
                </c:pt>
                <c:pt idx="47">
                  <c:v>Rumanía</c:v>
                </c:pt>
                <c:pt idx="48">
                  <c:v>Total UE-16 a 27</c:v>
                </c:pt>
                <c:pt idx="49">
                  <c:v>China</c:v>
                </c:pt>
                <c:pt idx="50">
                  <c:v>Trinidad-Tobago</c:v>
                </c:pt>
                <c:pt idx="51">
                  <c:v>Venezuela</c:v>
                </c:pt>
                <c:pt idx="52">
                  <c:v>Argentina</c:v>
                </c:pt>
                <c:pt idx="53">
                  <c:v>Chile</c:v>
                </c:pt>
                <c:pt idx="54">
                  <c:v>Brasil</c:v>
                </c:pt>
                <c:pt idx="55">
                  <c:v>México</c:v>
                </c:pt>
                <c:pt idx="56">
                  <c:v>Ecuador</c:v>
                </c:pt>
                <c:pt idx="57">
                  <c:v>Colombia</c:v>
                </c:pt>
                <c:pt idx="58">
                  <c:v>Peru</c:v>
                </c:pt>
                <c:pt idx="59">
                  <c:v>Otros S. y Centroamérica</c:v>
                </c:pt>
                <c:pt idx="60">
                  <c:v>Total Latinoamérica</c:v>
                </c:pt>
                <c:pt idx="61">
                  <c:v>Singapur</c:v>
                </c:pt>
                <c:pt idx="62">
                  <c:v>Corea del Sur</c:v>
                </c:pt>
                <c:pt idx="63">
                  <c:v>Taiwán</c:v>
                </c:pt>
                <c:pt idx="64">
                  <c:v>Malasia</c:v>
                </c:pt>
                <c:pt idx="65">
                  <c:v>Tailandia</c:v>
                </c:pt>
                <c:pt idx="66">
                  <c:v>Vietnam</c:v>
                </c:pt>
                <c:pt idx="67">
                  <c:v>Indonesia</c:v>
                </c:pt>
                <c:pt idx="68">
                  <c:v>Filipinas</c:v>
                </c:pt>
                <c:pt idx="69">
                  <c:v>Pakistán</c:v>
                </c:pt>
                <c:pt idx="70">
                  <c:v>Bangladés</c:v>
                </c:pt>
                <c:pt idx="71">
                  <c:v>Otros Asia</c:v>
                </c:pt>
                <c:pt idx="72">
                  <c:v>Total Asia (Exc. China, India y Japón)</c:v>
                </c:pt>
                <c:pt idx="73">
                  <c:v>Turquía</c:v>
                </c:pt>
                <c:pt idx="74">
                  <c:v>Otros Europa y Eurasia</c:v>
                </c:pt>
                <c:pt idx="75">
                  <c:v>Total Europe &amp; Eurasia</c:v>
                </c:pt>
                <c:pt idx="76">
                  <c:v>Sudáfrica</c:v>
                </c:pt>
                <c:pt idx="77">
                  <c:v>Argelia</c:v>
                </c:pt>
                <c:pt idx="78">
                  <c:v>Egipto</c:v>
                </c:pt>
                <c:pt idx="79">
                  <c:v>Otros África</c:v>
                </c:pt>
                <c:pt idx="80">
                  <c:v>Total África</c:v>
                </c:pt>
                <c:pt idx="81">
                  <c:v>India</c:v>
                </c:pt>
              </c:strCache>
            </c:strRef>
          </c:cat>
          <c:val>
            <c:numRef>
              <c:f>'PIB y ENERGÍA'!$C$5:$C$94</c:f>
              <c:numCache>
                <c:formatCode>#,##0</c:formatCode>
                <c:ptCount val="83"/>
                <c:pt idx="0">
                  <c:v>2114.9066391460156</c:v>
                </c:pt>
                <c:pt idx="1">
                  <c:v>2028.986984462651</c:v>
                </c:pt>
                <c:pt idx="2">
                  <c:v>2037.4878491004354</c:v>
                </c:pt>
                <c:pt idx="3">
                  <c:v>4078.1434925478975</c:v>
                </c:pt>
                <c:pt idx="4">
                  <c:v>3403.2821345810489</c:v>
                </c:pt>
                <c:pt idx="5">
                  <c:v>3666.9746141395467</c:v>
                </c:pt>
                <c:pt idx="6">
                  <c:v>544.82873269934532</c:v>
                </c:pt>
                <c:pt idx="7">
                  <c:v>2745.6130940471821</c:v>
                </c:pt>
                <c:pt idx="8">
                  <c:v>1536.7415836193034</c:v>
                </c:pt>
                <c:pt idx="9">
                  <c:v>98.799486693099411</c:v>
                </c:pt>
                <c:pt idx="10">
                  <c:v>1876.3794724181828</c:v>
                </c:pt>
                <c:pt idx="11">
                  <c:v>1925.5395524939536</c:v>
                </c:pt>
                <c:pt idx="12">
                  <c:v>4760.7204271188157</c:v>
                </c:pt>
                <c:pt idx="13">
                  <c:v>2069.3679641893859</c:v>
                </c:pt>
                <c:pt idx="14">
                  <c:v>2388.3064188119693</c:v>
                </c:pt>
                <c:pt idx="15">
                  <c:v>1965.7108698129693</c:v>
                </c:pt>
                <c:pt idx="16">
                  <c:v>2111.5101081409634</c:v>
                </c:pt>
                <c:pt idx="17">
                  <c:v>2088.614973218017</c:v>
                </c:pt>
                <c:pt idx="18">
                  <c:v>1834.2106076914311</c:v>
                </c:pt>
                <c:pt idx="19">
                  <c:v>1845.3646477820973</c:v>
                </c:pt>
                <c:pt idx="20">
                  <c:v>2512.9297539603149</c:v>
                </c:pt>
                <c:pt idx="21">
                  <c:v>1618.2583277405631</c:v>
                </c:pt>
                <c:pt idx="22">
                  <c:v>1356.9351027592409</c:v>
                </c:pt>
                <c:pt idx="23">
                  <c:v>1992.3379955933192</c:v>
                </c:pt>
                <c:pt idx="24">
                  <c:v>1520.7653081510934</c:v>
                </c:pt>
                <c:pt idx="25">
                  <c:v>1135.2380728368641</c:v>
                </c:pt>
                <c:pt idx="26">
                  <c:v>939.83270884248657</c:v>
                </c:pt>
                <c:pt idx="27">
                  <c:v>1706.4510837764146</c:v>
                </c:pt>
                <c:pt idx="28">
                  <c:v>4123.178977726001</c:v>
                </c:pt>
                <c:pt idx="29">
                  <c:v>2012.0043294373886</c:v>
                </c:pt>
                <c:pt idx="30">
                  <c:v>2809.8117232908285</c:v>
                </c:pt>
                <c:pt idx="31">
                  <c:v>859.78360157526186</c:v>
                </c:pt>
                <c:pt idx="32">
                  <c:v>1341.2523546618379</c:v>
                </c:pt>
                <c:pt idx="33">
                  <c:v>266.69058261893611</c:v>
                </c:pt>
                <c:pt idx="34">
                  <c:v>96.951715990423978</c:v>
                </c:pt>
                <c:pt idx="35">
                  <c:v>466.71308978560711</c:v>
                </c:pt>
                <c:pt idx="36">
                  <c:v>0</c:v>
                </c:pt>
                <c:pt idx="37">
                  <c:v>184.55820749490246</c:v>
                </c:pt>
                <c:pt idx="38">
                  <c:v>448.42595763001611</c:v>
                </c:pt>
                <c:pt idx="39">
                  <c:v>151.83751567030936</c:v>
                </c:pt>
                <c:pt idx="40">
                  <c:v>0</c:v>
                </c:pt>
                <c:pt idx="41">
                  <c:v>65.917860986944575</c:v>
                </c:pt>
                <c:pt idx="42">
                  <c:v>180.33752244136068</c:v>
                </c:pt>
                <c:pt idx="43">
                  <c:v>857.26765268263034</c:v>
                </c:pt>
                <c:pt idx="44">
                  <c:v>586.28017771115151</c:v>
                </c:pt>
                <c:pt idx="45">
                  <c:v>567.76580010383566</c:v>
                </c:pt>
                <c:pt idx="46">
                  <c:v>589.15136569120318</c:v>
                </c:pt>
                <c:pt idx="47">
                  <c:v>371.64758392321232</c:v>
                </c:pt>
                <c:pt idx="48">
                  <c:v>563.02510942054175</c:v>
                </c:pt>
                <c:pt idx="49">
                  <c:v>227.02245507844654</c:v>
                </c:pt>
                <c:pt idx="50">
                  <c:v>719.47751832951337</c:v>
                </c:pt>
                <c:pt idx="51">
                  <c:v>444.90362918033208</c:v>
                </c:pt>
                <c:pt idx="52">
                  <c:v>458.95101049752446</c:v>
                </c:pt>
                <c:pt idx="53">
                  <c:v>598.71197148320277</c:v>
                </c:pt>
                <c:pt idx="54">
                  <c:v>536.27450646439831</c:v>
                </c:pt>
                <c:pt idx="55">
                  <c:v>425.74048511478901</c:v>
                </c:pt>
                <c:pt idx="56">
                  <c:v>185.50929835002725</c:v>
                </c:pt>
                <c:pt idx="57">
                  <c:v>299.06245837079439</c:v>
                </c:pt>
                <c:pt idx="58">
                  <c:v>242.45360828658622</c:v>
                </c:pt>
                <c:pt idx="59">
                  <c:v>97.69365991053553</c:v>
                </c:pt>
                <c:pt idx="60">
                  <c:v>319.54306526622514</c:v>
                </c:pt>
                <c:pt idx="61">
                  <c:v>2066.0552981474211</c:v>
                </c:pt>
                <c:pt idx="62">
                  <c:v>955.13806460599471</c:v>
                </c:pt>
                <c:pt idx="63">
                  <c:v>842.88481151308713</c:v>
                </c:pt>
                <c:pt idx="64">
                  <c:v>406.74507097542136</c:v>
                </c:pt>
                <c:pt idx="65">
                  <c:v>226.18380544756937</c:v>
                </c:pt>
                <c:pt idx="66">
                  <c:v>57.615229641260719</c:v>
                </c:pt>
                <c:pt idx="67">
                  <c:v>147.14107773739727</c:v>
                </c:pt>
                <c:pt idx="68">
                  <c:v>93.21590647199605</c:v>
                </c:pt>
                <c:pt idx="69">
                  <c:v>50.360910334173305</c:v>
                </c:pt>
                <c:pt idx="70">
                  <c:v>28.430222486735637</c:v>
                </c:pt>
                <c:pt idx="71">
                  <c:v>23.096206469020753</c:v>
                </c:pt>
                <c:pt idx="72">
                  <c:v>153.30821758373372</c:v>
                </c:pt>
                <c:pt idx="73">
                  <c:v>441.21357080447257</c:v>
                </c:pt>
                <c:pt idx="74">
                  <c:v>73.773577699845575</c:v>
                </c:pt>
                <c:pt idx="75">
                  <c:v>165.44257071267515</c:v>
                </c:pt>
                <c:pt idx="76">
                  <c:v>433.02241780973844</c:v>
                </c:pt>
                <c:pt idx="77">
                  <c:v>288.60272345143227</c:v>
                </c:pt>
                <c:pt idx="78">
                  <c:v>248.61469538796916</c:v>
                </c:pt>
                <c:pt idx="79">
                  <c:v>80.609776910736088</c:v>
                </c:pt>
                <c:pt idx="80">
                  <c:v>117.59234685486162</c:v>
                </c:pt>
                <c:pt idx="81">
                  <c:v>100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'PIB y ENERGÍA'!$D$3:$D$4</c:f>
              <c:strCache>
                <c:ptCount val="1"/>
                <c:pt idx="0">
                  <c:v>VATIOS RESP 100 EN INDIA</c:v>
                </c:pt>
              </c:strCache>
            </c:strRef>
          </c:tx>
          <c:spPr>
            <a:ln w="19050"/>
          </c:spPr>
          <c:cat>
            <c:strRef>
              <c:f>'PIB y ENERGÍA'!$B$5:$B$93</c:f>
              <c:strCache>
                <c:ptCount val="82"/>
                <c:pt idx="0">
                  <c:v>Canadá</c:v>
                </c:pt>
                <c:pt idx="1">
                  <c:v>EE.UU.</c:v>
                </c:pt>
                <c:pt idx="2">
                  <c:v>Total EE.UU. + Canadá</c:v>
                </c:pt>
                <c:pt idx="3">
                  <c:v>Noruega</c:v>
                </c:pt>
                <c:pt idx="4">
                  <c:v>Suiza</c:v>
                </c:pt>
                <c:pt idx="5">
                  <c:v>No UE Noruega+Suiza</c:v>
                </c:pt>
                <c:pt idx="6">
                  <c:v>Rusia</c:v>
                </c:pt>
                <c:pt idx="7">
                  <c:v>Australia</c:v>
                </c:pt>
                <c:pt idx="8">
                  <c:v>Nueva Zelanda</c:v>
                </c:pt>
                <c:pt idx="9">
                  <c:v>Otros Pacífico</c:v>
                </c:pt>
                <c:pt idx="10">
                  <c:v>Total Pacífico</c:v>
                </c:pt>
                <c:pt idx="11">
                  <c:v>Japón</c:v>
                </c:pt>
                <c:pt idx="12">
                  <c:v>Luxemburgo</c:v>
                </c:pt>
                <c:pt idx="13">
                  <c:v>Finlandia</c:v>
                </c:pt>
                <c:pt idx="14">
                  <c:v>Suecia</c:v>
                </c:pt>
                <c:pt idx="15">
                  <c:v>Bélgica</c:v>
                </c:pt>
                <c:pt idx="16">
                  <c:v>Holanda</c:v>
                </c:pt>
                <c:pt idx="17">
                  <c:v>Austria</c:v>
                </c:pt>
                <c:pt idx="18">
                  <c:v>Alemania</c:v>
                </c:pt>
                <c:pt idx="19">
                  <c:v>Francia</c:v>
                </c:pt>
                <c:pt idx="20">
                  <c:v>Dinamarca</c:v>
                </c:pt>
                <c:pt idx="21">
                  <c:v>Reino Unido</c:v>
                </c:pt>
                <c:pt idx="22">
                  <c:v>España</c:v>
                </c:pt>
                <c:pt idx="23">
                  <c:v>Irlanda</c:v>
                </c:pt>
                <c:pt idx="24">
                  <c:v>Italia</c:v>
                </c:pt>
                <c:pt idx="25">
                  <c:v>Grecia</c:v>
                </c:pt>
                <c:pt idx="26">
                  <c:v>Portugal</c:v>
                </c:pt>
                <c:pt idx="27">
                  <c:v>Total UE-15</c:v>
                </c:pt>
                <c:pt idx="28">
                  <c:v>Catar</c:v>
                </c:pt>
                <c:pt idx="29">
                  <c:v>Kuwait</c:v>
                </c:pt>
                <c:pt idx="30">
                  <c:v>EAU</c:v>
                </c:pt>
                <c:pt idx="31">
                  <c:v>Arabia Saudita</c:v>
                </c:pt>
                <c:pt idx="32">
                  <c:v>Israel</c:v>
                </c:pt>
                <c:pt idx="33">
                  <c:v>Irán</c:v>
                </c:pt>
                <c:pt idx="34">
                  <c:v>Otros Oriente Medio</c:v>
                </c:pt>
                <c:pt idx="35">
                  <c:v>Total Oriente Medio</c:v>
                </c:pt>
                <c:pt idx="36">
                  <c:v>Turkmenistán</c:v>
                </c:pt>
                <c:pt idx="37">
                  <c:v>Otros CEI (ex URSS)</c:v>
                </c:pt>
                <c:pt idx="38">
                  <c:v>Kazajistán</c:v>
                </c:pt>
                <c:pt idx="39">
                  <c:v>Ucrania</c:v>
                </c:pt>
                <c:pt idx="40">
                  <c:v>Bielorusia</c:v>
                </c:pt>
                <c:pt idx="41">
                  <c:v>Uzbekistán</c:v>
                </c:pt>
                <c:pt idx="42">
                  <c:v>Total CEI (exURSS)</c:v>
                </c:pt>
                <c:pt idx="43">
                  <c:v>República Checa</c:v>
                </c:pt>
                <c:pt idx="44">
                  <c:v>Otros UE 16 a 27</c:v>
                </c:pt>
                <c:pt idx="45">
                  <c:v>Polonia</c:v>
                </c:pt>
                <c:pt idx="46">
                  <c:v>Hungría</c:v>
                </c:pt>
                <c:pt idx="47">
                  <c:v>Rumanía</c:v>
                </c:pt>
                <c:pt idx="48">
                  <c:v>Total UE-16 a 27</c:v>
                </c:pt>
                <c:pt idx="49">
                  <c:v>China</c:v>
                </c:pt>
                <c:pt idx="50">
                  <c:v>Trinidad-Tobago</c:v>
                </c:pt>
                <c:pt idx="51">
                  <c:v>Venezuela</c:v>
                </c:pt>
                <c:pt idx="52">
                  <c:v>Argentina</c:v>
                </c:pt>
                <c:pt idx="53">
                  <c:v>Chile</c:v>
                </c:pt>
                <c:pt idx="54">
                  <c:v>Brasil</c:v>
                </c:pt>
                <c:pt idx="55">
                  <c:v>México</c:v>
                </c:pt>
                <c:pt idx="56">
                  <c:v>Ecuador</c:v>
                </c:pt>
                <c:pt idx="57">
                  <c:v>Colombia</c:v>
                </c:pt>
                <c:pt idx="58">
                  <c:v>Peru</c:v>
                </c:pt>
                <c:pt idx="59">
                  <c:v>Otros S. y Centroamérica</c:v>
                </c:pt>
                <c:pt idx="60">
                  <c:v>Total Latinoamérica</c:v>
                </c:pt>
                <c:pt idx="61">
                  <c:v>Singapur</c:v>
                </c:pt>
                <c:pt idx="62">
                  <c:v>Corea del Sur</c:v>
                </c:pt>
                <c:pt idx="63">
                  <c:v>Taiwán</c:v>
                </c:pt>
                <c:pt idx="64">
                  <c:v>Malasia</c:v>
                </c:pt>
                <c:pt idx="65">
                  <c:v>Tailandia</c:v>
                </c:pt>
                <c:pt idx="66">
                  <c:v>Vietnam</c:v>
                </c:pt>
                <c:pt idx="67">
                  <c:v>Indonesia</c:v>
                </c:pt>
                <c:pt idx="68">
                  <c:v>Filipinas</c:v>
                </c:pt>
                <c:pt idx="69">
                  <c:v>Pakistán</c:v>
                </c:pt>
                <c:pt idx="70">
                  <c:v>Bangladés</c:v>
                </c:pt>
                <c:pt idx="71">
                  <c:v>Otros Asia</c:v>
                </c:pt>
                <c:pt idx="72">
                  <c:v>Total Asia (Exc. China, India y Japón)</c:v>
                </c:pt>
                <c:pt idx="73">
                  <c:v>Turquía</c:v>
                </c:pt>
                <c:pt idx="74">
                  <c:v>Otros Europa y Eurasia</c:v>
                </c:pt>
                <c:pt idx="75">
                  <c:v>Total Europe &amp; Eurasia</c:v>
                </c:pt>
                <c:pt idx="76">
                  <c:v>Sudáfrica</c:v>
                </c:pt>
                <c:pt idx="77">
                  <c:v>Argelia</c:v>
                </c:pt>
                <c:pt idx="78">
                  <c:v>Egipto</c:v>
                </c:pt>
                <c:pt idx="79">
                  <c:v>Otros África</c:v>
                </c:pt>
                <c:pt idx="80">
                  <c:v>Total África</c:v>
                </c:pt>
                <c:pt idx="81">
                  <c:v>India</c:v>
                </c:pt>
              </c:strCache>
            </c:strRef>
          </c:cat>
          <c:val>
            <c:numRef>
              <c:f>'PIB y ENERGÍA'!$D$5:$D$94</c:f>
              <c:numCache>
                <c:formatCode>#,##0</c:formatCode>
                <c:ptCount val="83"/>
                <c:pt idx="0">
                  <c:v>1775.4789655765064</c:v>
                </c:pt>
                <c:pt idx="1">
                  <c:v>1295.0409105231997</c:v>
                </c:pt>
                <c:pt idx="2">
                  <c:v>1343.5670174330985</c:v>
                </c:pt>
                <c:pt idx="3">
                  <c:v>1591.4580498879902</c:v>
                </c:pt>
                <c:pt idx="4">
                  <c:v>665.1271913410452</c:v>
                </c:pt>
                <c:pt idx="5">
                  <c:v>1027.0778025268687</c:v>
                </c:pt>
                <c:pt idx="6">
                  <c:v>842.25395859382957</c:v>
                </c:pt>
                <c:pt idx="7">
                  <c:v>980.53705290924802</c:v>
                </c:pt>
                <c:pt idx="8">
                  <c:v>951.90129036867756</c:v>
                </c:pt>
                <c:pt idx="9">
                  <c:v>184.60508345834538</c:v>
                </c:pt>
                <c:pt idx="10">
                  <c:v>758.73714088175143</c:v>
                </c:pt>
                <c:pt idx="11">
                  <c:v>666.04768966975223</c:v>
                </c:pt>
                <c:pt idx="12">
                  <c:v>1272.4189200061257</c:v>
                </c:pt>
                <c:pt idx="13">
                  <c:v>1115.7581807049696</c:v>
                </c:pt>
                <c:pt idx="14">
                  <c:v>1107.6492560703346</c:v>
                </c:pt>
                <c:pt idx="15">
                  <c:v>1067.2391098260257</c:v>
                </c:pt>
                <c:pt idx="16">
                  <c:v>1027.1303087655244</c:v>
                </c:pt>
                <c:pt idx="17">
                  <c:v>762.24690125185919</c:v>
                </c:pt>
                <c:pt idx="18">
                  <c:v>698.17893515221635</c:v>
                </c:pt>
                <c:pt idx="19">
                  <c:v>689.83803472691284</c:v>
                </c:pt>
                <c:pt idx="20">
                  <c:v>643.16136477974624</c:v>
                </c:pt>
                <c:pt idx="21">
                  <c:v>589.85505149061953</c:v>
                </c:pt>
                <c:pt idx="22">
                  <c:v>564.49936167307533</c:v>
                </c:pt>
                <c:pt idx="23">
                  <c:v>552.23659377557112</c:v>
                </c:pt>
                <c:pt idx="24">
                  <c:v>520.36496705503578</c:v>
                </c:pt>
                <c:pt idx="25">
                  <c:v>478.85170948136135</c:v>
                </c:pt>
                <c:pt idx="26">
                  <c:v>428.49472260748286</c:v>
                </c:pt>
                <c:pt idx="27">
                  <c:v>659.72019259799879</c:v>
                </c:pt>
                <c:pt idx="28">
                  <c:v>2631.9484890250383</c:v>
                </c:pt>
                <c:pt idx="29">
                  <c:v>2019.218356840501</c:v>
                </c:pt>
                <c:pt idx="30">
                  <c:v>1889.4550726237514</c:v>
                </c:pt>
                <c:pt idx="31">
                  <c:v>1314.4449606452974</c:v>
                </c:pt>
                <c:pt idx="32">
                  <c:v>533.5009649113565</c:v>
                </c:pt>
                <c:pt idx="33">
                  <c:v>526.69374874433458</c:v>
                </c:pt>
                <c:pt idx="34">
                  <c:v>248.37660850291357</c:v>
                </c:pt>
                <c:pt idx="35">
                  <c:v>605.74920142165115</c:v>
                </c:pt>
                <c:pt idx="36">
                  <c:v>0</c:v>
                </c:pt>
                <c:pt idx="37">
                  <c:v>797.55819600918016</c:v>
                </c:pt>
                <c:pt idx="38">
                  <c:v>546.0671444229846</c:v>
                </c:pt>
                <c:pt idx="39">
                  <c:v>496.60338498988875</c:v>
                </c:pt>
                <c:pt idx="40">
                  <c:v>482.53921974795782</c:v>
                </c:pt>
                <c:pt idx="41">
                  <c:v>326.38915552764666</c:v>
                </c:pt>
                <c:pt idx="42">
                  <c:v>558.64842130361876</c:v>
                </c:pt>
                <c:pt idx="43">
                  <c:v>739.8314515431598</c:v>
                </c:pt>
                <c:pt idx="44">
                  <c:v>512.36672948706166</c:v>
                </c:pt>
                <c:pt idx="45">
                  <c:v>477.38863598483272</c:v>
                </c:pt>
                <c:pt idx="46">
                  <c:v>412.5717139164442</c:v>
                </c:pt>
                <c:pt idx="47">
                  <c:v>295.32147008012623</c:v>
                </c:pt>
                <c:pt idx="48">
                  <c:v>468.21596980029585</c:v>
                </c:pt>
                <c:pt idx="49">
                  <c:v>363.38443482855837</c:v>
                </c:pt>
                <c:pt idx="50">
                  <c:v>2760.9951359517845</c:v>
                </c:pt>
                <c:pt idx="51">
                  <c:v>535.4287119625568</c:v>
                </c:pt>
                <c:pt idx="52">
                  <c:v>367.08689545556661</c:v>
                </c:pt>
                <c:pt idx="53">
                  <c:v>348.55630812283584</c:v>
                </c:pt>
                <c:pt idx="54">
                  <c:v>300.39146042754919</c:v>
                </c:pt>
                <c:pt idx="55">
                  <c:v>270.42312742388788</c:v>
                </c:pt>
                <c:pt idx="56">
                  <c:v>189.16193736608045</c:v>
                </c:pt>
                <c:pt idx="57">
                  <c:v>146.62809414709943</c:v>
                </c:pt>
                <c:pt idx="58">
                  <c:v>138.3612227898337</c:v>
                </c:pt>
                <c:pt idx="59">
                  <c:v>108.75299963321433</c:v>
                </c:pt>
                <c:pt idx="60">
                  <c:v>253.47833315198872</c:v>
                </c:pt>
                <c:pt idx="61">
                  <c:v>2326.4862974593179</c:v>
                </c:pt>
                <c:pt idx="62">
                  <c:v>947.84684758589219</c:v>
                </c:pt>
                <c:pt idx="63">
                  <c:v>860.72521098809671</c:v>
                </c:pt>
                <c:pt idx="64">
                  <c:v>469.54571725169529</c:v>
                </c:pt>
                <c:pt idx="65">
                  <c:v>328.23373632814639</c:v>
                </c:pt>
                <c:pt idx="66">
                  <c:v>127.67313033413831</c:v>
                </c:pt>
                <c:pt idx="67">
                  <c:v>126.49717034284565</c:v>
                </c:pt>
                <c:pt idx="68">
                  <c:v>100.25839532478344</c:v>
                </c:pt>
                <c:pt idx="69">
                  <c:v>84.615690735607615</c:v>
                </c:pt>
                <c:pt idx="70">
                  <c:v>55.00384309737489</c:v>
                </c:pt>
                <c:pt idx="71">
                  <c:v>60.534830167590144</c:v>
                </c:pt>
                <c:pt idx="72">
                  <c:v>179.46347369282586</c:v>
                </c:pt>
                <c:pt idx="73">
                  <c:v>285.2490635354024</c:v>
                </c:pt>
                <c:pt idx="74">
                  <c:v>71.047738840624447</c:v>
                </c:pt>
                <c:pt idx="75">
                  <c:v>124.48672236246793</c:v>
                </c:pt>
                <c:pt idx="76">
                  <c:v>518.05800541306962</c:v>
                </c:pt>
                <c:pt idx="77">
                  <c:v>223.57193011640169</c:v>
                </c:pt>
                <c:pt idx="78">
                  <c:v>191.74167159601339</c:v>
                </c:pt>
                <c:pt idx="79">
                  <c:v>78.43127936059598</c:v>
                </c:pt>
                <c:pt idx="80">
                  <c:v>108.86694663391212</c:v>
                </c:pt>
                <c:pt idx="81">
                  <c:v>100</c:v>
                </c:pt>
                <c:pt idx="82">
                  <c:v>0</c:v>
                </c:pt>
              </c:numCache>
            </c:numRef>
          </c:val>
        </c:ser>
        <c:marker val="1"/>
        <c:axId val="54589312"/>
        <c:axId val="99088640"/>
      </c:lineChart>
      <c:catAx>
        <c:axId val="54589312"/>
        <c:scaling>
          <c:orientation val="minMax"/>
        </c:scaling>
        <c:axPos val="b"/>
        <c:majorGridlines/>
        <c:minorGridlines/>
        <c:numFmt formatCode="#,##0.00" sourceLinked="0"/>
        <c:tickLblPos val="nextTo"/>
        <c:txPr>
          <a:bodyPr rot="-5400000" vert="horz"/>
          <a:lstStyle/>
          <a:p>
            <a:pPr>
              <a:defRPr sz="800" baseline="0"/>
            </a:pPr>
            <a:endParaRPr lang="es-ES"/>
          </a:p>
        </c:txPr>
        <c:crossAx val="99088640"/>
        <c:crosses val="autoZero"/>
        <c:auto val="1"/>
        <c:lblAlgn val="ctr"/>
        <c:lblOffset val="100"/>
      </c:catAx>
      <c:valAx>
        <c:axId val="9908864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PIB PPP y energía en vatios respecto de India en base 100</a:t>
                </a:r>
              </a:p>
            </c:rich>
          </c:tx>
          <c:layout/>
        </c:title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4589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1189061763319188"/>
          <c:y val="5.6193874427264472E-2"/>
          <c:w val="0.15173437036369036"/>
          <c:h val="7.3395894006399884E-2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95249</xdr:colOff>
      <xdr:row>3</xdr:row>
      <xdr:rowOff>59530</xdr:rowOff>
    </xdr:from>
    <xdr:to>
      <xdr:col>53</xdr:col>
      <xdr:colOff>666750</xdr:colOff>
      <xdr:row>43</xdr:row>
      <xdr:rowOff>38099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72720</xdr:colOff>
      <xdr:row>160</xdr:row>
      <xdr:rowOff>132840</xdr:rowOff>
    </xdr:from>
    <xdr:to>
      <xdr:col>12</xdr:col>
      <xdr:colOff>72720</xdr:colOff>
      <xdr:row>160</xdr:row>
      <xdr:rowOff>132840</xdr:rowOff>
    </xdr:to>
    <xdr:sp macro="" textlink="">
      <xdr:nvSpPr>
        <xdr:cNvPr id="2" name="Line 1"/>
        <xdr:cNvSpPr/>
      </xdr:nvSpPr>
      <xdr:spPr>
        <a:xfrm>
          <a:off x="42063840" y="27158400"/>
          <a:ext cx="345708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12</xdr:col>
      <xdr:colOff>54000</xdr:colOff>
      <xdr:row>160</xdr:row>
      <xdr:rowOff>132840</xdr:rowOff>
    </xdr:from>
    <xdr:to>
      <xdr:col>19</xdr:col>
      <xdr:colOff>110880</xdr:colOff>
      <xdr:row>160</xdr:row>
      <xdr:rowOff>132840</xdr:rowOff>
    </xdr:to>
    <xdr:sp macro="" textlink="">
      <xdr:nvSpPr>
        <xdr:cNvPr id="0" name="Line 1"/>
        <xdr:cNvSpPr/>
      </xdr:nvSpPr>
      <xdr:spPr>
        <a:xfrm>
          <a:off x="45502200" y="27158400"/>
          <a:ext cx="1191924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19</xdr:col>
      <xdr:colOff>91800</xdr:colOff>
      <xdr:row>160</xdr:row>
      <xdr:rowOff>132840</xdr:rowOff>
    </xdr:from>
    <xdr:to>
      <xdr:col>23</xdr:col>
      <xdr:colOff>72720</xdr:colOff>
      <xdr:row>160</xdr:row>
      <xdr:rowOff>132840</xdr:rowOff>
    </xdr:to>
    <xdr:sp macro="" textlink="">
      <xdr:nvSpPr>
        <xdr:cNvPr id="3" name="Line 1"/>
        <xdr:cNvSpPr/>
      </xdr:nvSpPr>
      <xdr:spPr>
        <a:xfrm>
          <a:off x="57402360" y="27158400"/>
          <a:ext cx="1512000" cy="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23</xdr:col>
      <xdr:colOff>72720</xdr:colOff>
      <xdr:row>160</xdr:row>
      <xdr:rowOff>132840</xdr:rowOff>
    </xdr:from>
    <xdr:to>
      <xdr:col>29</xdr:col>
      <xdr:colOff>54000</xdr:colOff>
      <xdr:row>160</xdr:row>
      <xdr:rowOff>132840</xdr:rowOff>
    </xdr:to>
    <xdr:sp macro="" textlink="">
      <xdr:nvSpPr>
        <xdr:cNvPr id="4" name="Line 1"/>
        <xdr:cNvSpPr/>
      </xdr:nvSpPr>
      <xdr:spPr>
        <a:xfrm>
          <a:off x="58914360" y="27158400"/>
          <a:ext cx="653760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28</xdr:col>
      <xdr:colOff>1749240</xdr:colOff>
      <xdr:row>160</xdr:row>
      <xdr:rowOff>101160</xdr:rowOff>
    </xdr:from>
    <xdr:to>
      <xdr:col>34</xdr:col>
      <xdr:colOff>54000</xdr:colOff>
      <xdr:row>160</xdr:row>
      <xdr:rowOff>132840</xdr:rowOff>
    </xdr:to>
    <xdr:sp macro="" textlink="">
      <xdr:nvSpPr>
        <xdr:cNvPr id="5" name="Line 1"/>
        <xdr:cNvSpPr/>
      </xdr:nvSpPr>
      <xdr:spPr>
        <a:xfrm flipV="1">
          <a:off x="64850760" y="27126720"/>
          <a:ext cx="17271720" cy="3168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34</xdr:col>
      <xdr:colOff>54000</xdr:colOff>
      <xdr:row>160</xdr:row>
      <xdr:rowOff>82080</xdr:rowOff>
    </xdr:from>
    <xdr:to>
      <xdr:col>35</xdr:col>
      <xdr:colOff>54000</xdr:colOff>
      <xdr:row>160</xdr:row>
      <xdr:rowOff>82080</xdr:rowOff>
    </xdr:to>
    <xdr:sp macro="" textlink="">
      <xdr:nvSpPr>
        <xdr:cNvPr id="6" name="Line 1"/>
        <xdr:cNvSpPr/>
      </xdr:nvSpPr>
      <xdr:spPr>
        <a:xfrm>
          <a:off x="82122480" y="27107640"/>
          <a:ext cx="29340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35</xdr:col>
      <xdr:colOff>54000</xdr:colOff>
      <xdr:row>160</xdr:row>
      <xdr:rowOff>101160</xdr:rowOff>
    </xdr:from>
    <xdr:to>
      <xdr:col>39</xdr:col>
      <xdr:colOff>54000</xdr:colOff>
      <xdr:row>160</xdr:row>
      <xdr:rowOff>101160</xdr:rowOff>
    </xdr:to>
    <xdr:sp macro="" textlink="">
      <xdr:nvSpPr>
        <xdr:cNvPr id="7" name="Line 1"/>
        <xdr:cNvSpPr/>
      </xdr:nvSpPr>
      <xdr:spPr>
        <a:xfrm>
          <a:off x="82415880" y="27126720"/>
          <a:ext cx="1313640" cy="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39</xdr:col>
      <xdr:colOff>54000</xdr:colOff>
      <xdr:row>160</xdr:row>
      <xdr:rowOff>63000</xdr:rowOff>
    </xdr:from>
    <xdr:to>
      <xdr:col>40</xdr:col>
      <xdr:colOff>72720</xdr:colOff>
      <xdr:row>160</xdr:row>
      <xdr:rowOff>63000</xdr:rowOff>
    </xdr:to>
    <xdr:sp macro="" textlink="">
      <xdr:nvSpPr>
        <xdr:cNvPr id="8" name="Line 1"/>
        <xdr:cNvSpPr/>
      </xdr:nvSpPr>
      <xdr:spPr>
        <a:xfrm>
          <a:off x="83729520" y="27088560"/>
          <a:ext cx="40176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40</xdr:col>
      <xdr:colOff>54000</xdr:colOff>
      <xdr:row>160</xdr:row>
      <xdr:rowOff>63000</xdr:rowOff>
    </xdr:from>
    <xdr:to>
      <xdr:col>43</xdr:col>
      <xdr:colOff>72720</xdr:colOff>
      <xdr:row>160</xdr:row>
      <xdr:rowOff>63000</xdr:rowOff>
    </xdr:to>
    <xdr:sp macro="" textlink="">
      <xdr:nvSpPr>
        <xdr:cNvPr id="9" name="Line 1"/>
        <xdr:cNvSpPr/>
      </xdr:nvSpPr>
      <xdr:spPr>
        <a:xfrm>
          <a:off x="84112560" y="27088560"/>
          <a:ext cx="1154160" cy="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43</xdr:col>
      <xdr:colOff>72720</xdr:colOff>
      <xdr:row>160</xdr:row>
      <xdr:rowOff>63000</xdr:rowOff>
    </xdr:from>
    <xdr:to>
      <xdr:col>44</xdr:col>
      <xdr:colOff>54000</xdr:colOff>
      <xdr:row>160</xdr:row>
      <xdr:rowOff>63000</xdr:rowOff>
    </xdr:to>
    <xdr:sp macro="" textlink="">
      <xdr:nvSpPr>
        <xdr:cNvPr id="10" name="Line 1"/>
        <xdr:cNvSpPr/>
      </xdr:nvSpPr>
      <xdr:spPr>
        <a:xfrm>
          <a:off x="85266720" y="27088560"/>
          <a:ext cx="102708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44</xdr:col>
      <xdr:colOff>72720</xdr:colOff>
      <xdr:row>160</xdr:row>
      <xdr:rowOff>43920</xdr:rowOff>
    </xdr:from>
    <xdr:to>
      <xdr:col>50</xdr:col>
      <xdr:colOff>54000</xdr:colOff>
      <xdr:row>160</xdr:row>
      <xdr:rowOff>43920</xdr:rowOff>
    </xdr:to>
    <xdr:sp macro="" textlink="">
      <xdr:nvSpPr>
        <xdr:cNvPr id="11" name="Line 1"/>
        <xdr:cNvSpPr/>
      </xdr:nvSpPr>
      <xdr:spPr>
        <a:xfrm>
          <a:off x="86312520" y="27069480"/>
          <a:ext cx="2252520" cy="0"/>
        </a:xfrm>
        <a:prstGeom prst="line">
          <a:avLst/>
        </a:prstGeom>
        <a:ln w="9360">
          <a:solidFill>
            <a:srgbClr val="4F81BD"/>
          </a:solidFill>
          <a:round/>
        </a:ln>
      </xdr:spPr>
    </xdr:sp>
    <xdr:clientData/>
  </xdr:twoCellAnchor>
  <xdr:twoCellAnchor editAs="absolute">
    <xdr:from>
      <xdr:col>44</xdr:col>
      <xdr:colOff>54000</xdr:colOff>
      <xdr:row>160</xdr:row>
      <xdr:rowOff>25200</xdr:rowOff>
    </xdr:from>
    <xdr:to>
      <xdr:col>49</xdr:col>
      <xdr:colOff>168120</xdr:colOff>
      <xdr:row>160</xdr:row>
      <xdr:rowOff>43920</xdr:rowOff>
    </xdr:to>
    <xdr:sp macro="" textlink="">
      <xdr:nvSpPr>
        <xdr:cNvPr id="12" name="Line 1"/>
        <xdr:cNvSpPr/>
      </xdr:nvSpPr>
      <xdr:spPr>
        <a:xfrm>
          <a:off x="86293800" y="27050760"/>
          <a:ext cx="2143080" cy="1872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51</xdr:col>
      <xdr:colOff>54000</xdr:colOff>
      <xdr:row>160</xdr:row>
      <xdr:rowOff>25200</xdr:rowOff>
    </xdr:from>
    <xdr:to>
      <xdr:col>66</xdr:col>
      <xdr:colOff>72720</xdr:colOff>
      <xdr:row>160</xdr:row>
      <xdr:rowOff>43920</xdr:rowOff>
    </xdr:to>
    <xdr:sp macro="" textlink="">
      <xdr:nvSpPr>
        <xdr:cNvPr id="13" name="Line 1"/>
        <xdr:cNvSpPr/>
      </xdr:nvSpPr>
      <xdr:spPr>
        <a:xfrm>
          <a:off x="88807680" y="27050760"/>
          <a:ext cx="7506720" cy="1872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66</xdr:col>
      <xdr:colOff>54000</xdr:colOff>
      <xdr:row>160</xdr:row>
      <xdr:rowOff>43920</xdr:rowOff>
    </xdr:from>
    <xdr:to>
      <xdr:col>67</xdr:col>
      <xdr:colOff>54000</xdr:colOff>
      <xdr:row>160</xdr:row>
      <xdr:rowOff>43920</xdr:rowOff>
    </xdr:to>
    <xdr:sp macro="" textlink="">
      <xdr:nvSpPr>
        <xdr:cNvPr id="14" name="Line 1"/>
        <xdr:cNvSpPr/>
      </xdr:nvSpPr>
      <xdr:spPr>
        <a:xfrm>
          <a:off x="96295680" y="27069480"/>
          <a:ext cx="242640" cy="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67</xdr:col>
      <xdr:colOff>72720</xdr:colOff>
      <xdr:row>160</xdr:row>
      <xdr:rowOff>25200</xdr:rowOff>
    </xdr:from>
    <xdr:to>
      <xdr:col>73</xdr:col>
      <xdr:colOff>358560</xdr:colOff>
      <xdr:row>160</xdr:row>
      <xdr:rowOff>25200</xdr:rowOff>
    </xdr:to>
    <xdr:sp macro="" textlink="">
      <xdr:nvSpPr>
        <xdr:cNvPr id="15" name="Line 1"/>
        <xdr:cNvSpPr/>
      </xdr:nvSpPr>
      <xdr:spPr>
        <a:xfrm>
          <a:off x="96557040" y="27050760"/>
          <a:ext cx="6523560" cy="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3</xdr:col>
      <xdr:colOff>263520</xdr:colOff>
      <xdr:row>160</xdr:row>
      <xdr:rowOff>113760</xdr:rowOff>
    </xdr:from>
    <xdr:to>
      <xdr:col>9</xdr:col>
      <xdr:colOff>54000</xdr:colOff>
      <xdr:row>160</xdr:row>
      <xdr:rowOff>132840</xdr:rowOff>
    </xdr:to>
    <xdr:sp macro="" textlink="">
      <xdr:nvSpPr>
        <xdr:cNvPr id="16" name="Line 1"/>
        <xdr:cNvSpPr/>
      </xdr:nvSpPr>
      <xdr:spPr>
        <a:xfrm>
          <a:off x="1742760" y="27139320"/>
          <a:ext cx="39830400" cy="19080"/>
        </a:xfrm>
        <a:prstGeom prst="line">
          <a:avLst/>
        </a:prstGeom>
        <a:ln w="76320">
          <a:solidFill>
            <a:srgbClr val="000000"/>
          </a:solidFill>
          <a:round/>
        </a:ln>
      </xdr:spPr>
    </xdr:sp>
    <xdr:clientData/>
  </xdr:twoCellAnchor>
  <xdr:twoCellAnchor editAs="absolute">
    <xdr:from>
      <xdr:col>3</xdr:col>
      <xdr:colOff>263520</xdr:colOff>
      <xdr:row>201</xdr:row>
      <xdr:rowOff>295920</xdr:rowOff>
    </xdr:from>
    <xdr:to>
      <xdr:col>6</xdr:col>
      <xdr:colOff>3254400</xdr:colOff>
      <xdr:row>202</xdr:row>
      <xdr:rowOff>9000</xdr:rowOff>
    </xdr:to>
    <xdr:sp macro="" textlink="">
      <xdr:nvSpPr>
        <xdr:cNvPr id="17" name="Line 1"/>
        <xdr:cNvSpPr/>
      </xdr:nvSpPr>
      <xdr:spPr>
        <a:xfrm>
          <a:off x="1742760" y="34779960"/>
          <a:ext cx="31449240" cy="1908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  <xdr:twoCellAnchor editAs="absolute">
    <xdr:from>
      <xdr:col>6</xdr:col>
      <xdr:colOff>3235320</xdr:colOff>
      <xdr:row>202</xdr:row>
      <xdr:rowOff>9000</xdr:rowOff>
    </xdr:from>
    <xdr:to>
      <xdr:col>74</xdr:col>
      <xdr:colOff>54000</xdr:colOff>
      <xdr:row>202</xdr:row>
      <xdr:rowOff>9000</xdr:rowOff>
    </xdr:to>
    <xdr:sp macro="" textlink="">
      <xdr:nvSpPr>
        <xdr:cNvPr id="18" name="Line 1"/>
        <xdr:cNvSpPr/>
      </xdr:nvSpPr>
      <xdr:spPr>
        <a:xfrm>
          <a:off x="33172920" y="34799040"/>
          <a:ext cx="70074720" cy="0"/>
        </a:xfrm>
        <a:prstGeom prst="line">
          <a:avLst/>
        </a:prstGeom>
        <a:ln w="76320">
          <a:solidFill>
            <a:srgbClr val="FFFFFF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342897</xdr:colOff>
      <xdr:row>67</xdr:row>
      <xdr:rowOff>171450</xdr:rowOff>
    </xdr:from>
    <xdr:to>
      <xdr:col>21</xdr:col>
      <xdr:colOff>104774</xdr:colOff>
      <xdr:row>100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N111"/>
  <sheetViews>
    <sheetView topLeftCell="AK1" zoomScale="75" zoomScaleNormal="75" workbookViewId="0">
      <selection activeCell="AN4" sqref="AN4:AN111"/>
    </sheetView>
  </sheetViews>
  <sheetFormatPr baseColWidth="10" defaultRowHeight="15"/>
  <cols>
    <col min="1" max="2" width="11.7109375"/>
    <col min="3" max="3" width="33.28515625"/>
    <col min="4" max="4" width="14.140625"/>
    <col min="5" max="6" width="9.5703125"/>
    <col min="7" max="7" width="8.42578125"/>
    <col min="8" max="8" width="8.85546875"/>
    <col min="9" max="9" width="9.42578125"/>
    <col min="10" max="10" width="12.42578125"/>
    <col min="11" max="11" width="10.28515625"/>
    <col min="12" max="13" width="10"/>
    <col min="14" max="14" width="32.5703125"/>
    <col min="15" max="15" width="10.5703125"/>
    <col min="16" max="16" width="10.42578125"/>
    <col min="17" max="21" width="10.5703125"/>
    <col min="22" max="22" width="11.5703125" style="10"/>
    <col min="23" max="23" width="10.5703125"/>
    <col min="24" max="24" width="33.140625"/>
    <col min="25" max="25" width="14.140625"/>
    <col min="26" max="30" width="10.5703125"/>
    <col min="31" max="31" width="12.85546875"/>
    <col min="32" max="33" width="10.5703125"/>
    <col min="34" max="34" width="11.42578125" style="11"/>
    <col min="35" max="35" width="11.5703125" style="11"/>
    <col min="36" max="36" width="10.5703125"/>
    <col min="37" max="37" width="13.28515625" customWidth="1"/>
    <col min="38" max="39" width="13.28515625" style="71" customWidth="1"/>
    <col min="40" max="40" width="33.28515625"/>
    <col min="41" max="1027" width="10.5703125"/>
  </cols>
  <sheetData>
    <row r="3" spans="2:40" ht="15.75" thickBot="1">
      <c r="N3" s="12"/>
      <c r="AA3">
        <v>1.3698630000000001</v>
      </c>
    </row>
    <row r="4" spans="2:40" ht="16.5" thickTop="1" thickBot="1">
      <c r="C4" t="s">
        <v>0</v>
      </c>
      <c r="E4" s="13"/>
      <c r="F4" s="13"/>
      <c r="G4" s="13"/>
      <c r="H4" s="13"/>
      <c r="I4" s="13"/>
      <c r="J4" s="13"/>
      <c r="K4" s="13"/>
      <c r="L4" s="14"/>
      <c r="M4" s="15"/>
      <c r="N4" s="16" t="s">
        <v>0</v>
      </c>
      <c r="O4" s="9"/>
      <c r="P4" s="9"/>
      <c r="Q4" s="9"/>
      <c r="R4" s="9"/>
      <c r="S4" s="9"/>
      <c r="T4" s="9"/>
      <c r="U4" s="9"/>
      <c r="V4" s="9"/>
      <c r="X4" t="s">
        <v>0</v>
      </c>
      <c r="Z4" s="8"/>
      <c r="AA4" s="8"/>
      <c r="AB4" s="8"/>
      <c r="AC4" s="8"/>
      <c r="AD4" s="8"/>
      <c r="AE4" s="8"/>
      <c r="AF4" s="8"/>
      <c r="AG4" s="8"/>
      <c r="AH4" s="7" t="s">
        <v>1</v>
      </c>
      <c r="AI4" s="206"/>
      <c r="AJ4" s="203"/>
      <c r="AK4" s="203" t="s">
        <v>204</v>
      </c>
      <c r="AL4" s="203" t="s">
        <v>206</v>
      </c>
      <c r="AM4" s="203" t="s">
        <v>208</v>
      </c>
      <c r="AN4" t="s">
        <v>0</v>
      </c>
    </row>
    <row r="5" spans="2:40" ht="31.5" thickTop="1" thickBot="1">
      <c r="C5" s="16" t="s">
        <v>2</v>
      </c>
      <c r="D5" s="16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8" t="s">
        <v>11</v>
      </c>
      <c r="M5" s="19"/>
      <c r="N5" s="17" t="s">
        <v>12</v>
      </c>
      <c r="O5" s="20" t="s">
        <v>4</v>
      </c>
      <c r="P5" s="17" t="s">
        <v>5</v>
      </c>
      <c r="Q5" s="17" t="s">
        <v>6</v>
      </c>
      <c r="R5" s="17" t="s">
        <v>7</v>
      </c>
      <c r="S5" s="17" t="s">
        <v>8</v>
      </c>
      <c r="T5" s="17" t="s">
        <v>9</v>
      </c>
      <c r="U5" s="17" t="s">
        <v>10</v>
      </c>
      <c r="V5" s="18" t="s">
        <v>11</v>
      </c>
      <c r="X5" s="17" t="s">
        <v>13</v>
      </c>
      <c r="Y5" s="16" t="s">
        <v>3</v>
      </c>
      <c r="Z5" s="17" t="s">
        <v>4</v>
      </c>
      <c r="AA5" s="17" t="s">
        <v>5</v>
      </c>
      <c r="AB5" s="17" t="s">
        <v>6</v>
      </c>
      <c r="AC5" s="17" t="s">
        <v>7</v>
      </c>
      <c r="AD5" s="17" t="s">
        <v>8</v>
      </c>
      <c r="AE5" s="17" t="s">
        <v>9</v>
      </c>
      <c r="AF5" s="17" t="s">
        <v>10</v>
      </c>
      <c r="AG5" s="21" t="s">
        <v>11</v>
      </c>
      <c r="AH5" s="22" t="s">
        <v>14</v>
      </c>
      <c r="AI5" s="207" t="s">
        <v>15</v>
      </c>
      <c r="AJ5" s="208" t="s">
        <v>16</v>
      </c>
      <c r="AK5" s="204" t="s">
        <v>205</v>
      </c>
      <c r="AL5" s="204" t="s">
        <v>207</v>
      </c>
      <c r="AM5" s="204" t="s">
        <v>209</v>
      </c>
      <c r="AN5" s="205"/>
    </row>
    <row r="6" spans="2:40" ht="15.75" thickTop="1">
      <c r="AH6" s="24"/>
      <c r="AI6" s="25"/>
      <c r="AJ6" s="23"/>
      <c r="AK6" s="23"/>
      <c r="AL6" s="50"/>
      <c r="AM6" s="50"/>
    </row>
    <row r="7" spans="2:40">
      <c r="C7" s="26" t="s">
        <v>17</v>
      </c>
      <c r="D7" s="27">
        <v>34675000</v>
      </c>
      <c r="E7" s="28">
        <v>103.101361398584</v>
      </c>
      <c r="F7" s="28">
        <v>94.337909999999994</v>
      </c>
      <c r="G7" s="28">
        <v>21.8257643068692</v>
      </c>
      <c r="H7" s="28">
        <v>21.444765066941802</v>
      </c>
      <c r="I7" s="28">
        <v>85.202486694339697</v>
      </c>
      <c r="J7" s="28">
        <v>4.3548981376082896</v>
      </c>
      <c r="K7" s="28">
        <v>24</v>
      </c>
      <c r="L7" s="29">
        <f>SUM(E7:K7)</f>
        <v>354.26718560434301</v>
      </c>
      <c r="M7" s="30"/>
      <c r="N7" s="26" t="s">
        <v>17</v>
      </c>
      <c r="O7" s="31">
        <f t="shared" ref="O7:V7" si="0">E7*1000000/$D$7</f>
        <v>2.9733629819346508</v>
      </c>
      <c r="P7" s="31">
        <f t="shared" si="0"/>
        <v>2.720631867339582</v>
      </c>
      <c r="Q7" s="31">
        <f t="shared" si="0"/>
        <v>0.62943804778281764</v>
      </c>
      <c r="R7" s="31">
        <f t="shared" si="0"/>
        <v>0.61845032637178954</v>
      </c>
      <c r="S7" s="31">
        <f t="shared" si="0"/>
        <v>2.4571733725836968</v>
      </c>
      <c r="T7" s="31">
        <f t="shared" si="0"/>
        <v>0.12559187130809776</v>
      </c>
      <c r="U7" s="31">
        <f t="shared" si="0"/>
        <v>0.69214131218457098</v>
      </c>
      <c r="V7" s="32">
        <f t="shared" si="0"/>
        <v>10.216789779505206</v>
      </c>
      <c r="X7" s="26" t="s">
        <v>17</v>
      </c>
      <c r="Y7" s="27">
        <v>34675000</v>
      </c>
      <c r="Z7" s="11">
        <f t="shared" ref="Z7:AG9" si="1">O7*1000*$AA$3</f>
        <v>4073.0999345219466</v>
      </c>
      <c r="AA7" s="11">
        <f t="shared" si="1"/>
        <v>3726.8929316894014</v>
      </c>
      <c r="AB7" s="11">
        <f t="shared" si="1"/>
        <v>862.24389244991391</v>
      </c>
      <c r="AC7" s="11">
        <f t="shared" si="1"/>
        <v>847.19221943463879</v>
      </c>
      <c r="AD7" s="11">
        <f t="shared" si="1"/>
        <v>3365.9908876876207</v>
      </c>
      <c r="AE7" s="11">
        <f t="shared" si="1"/>
        <v>172.04365760572475</v>
      </c>
      <c r="AF7" s="11">
        <f t="shared" si="1"/>
        <v>948.13877433309301</v>
      </c>
      <c r="AG7" s="11">
        <f t="shared" si="1"/>
        <v>13995.602297722338</v>
      </c>
      <c r="AH7" s="24">
        <f>AI7*Y7/1000000</f>
        <v>1748868.3</v>
      </c>
      <c r="AI7" s="25">
        <v>50436</v>
      </c>
      <c r="AJ7" s="27">
        <v>40541.093000000001</v>
      </c>
      <c r="AK7" s="200">
        <v>1.77</v>
      </c>
      <c r="AL7" s="51">
        <f t="shared" ref="AL7:AL9" si="2">AI7*$AL$109/$AI$109</f>
        <v>2114.9066391460156</v>
      </c>
      <c r="AM7" s="51">
        <f t="shared" ref="AM7:AM9" si="3">AG7*$AM$109/$AG$109</f>
        <v>1775.4789655765064</v>
      </c>
      <c r="AN7" s="26" t="s">
        <v>17</v>
      </c>
    </row>
    <row r="8" spans="2:40">
      <c r="C8" s="26" t="s">
        <v>18</v>
      </c>
      <c r="D8" s="27">
        <v>315791000</v>
      </c>
      <c r="E8" s="28">
        <v>833.56460342639798</v>
      </c>
      <c r="F8" s="28">
        <v>626.02167911990296</v>
      </c>
      <c r="G8" s="28">
        <v>501.94739479308902</v>
      </c>
      <c r="H8" s="28">
        <v>188.219177644978</v>
      </c>
      <c r="I8" s="28">
        <v>74.299130143813997</v>
      </c>
      <c r="J8" s="28">
        <v>45.274391492711899</v>
      </c>
      <c r="K8" s="28">
        <v>84</v>
      </c>
      <c r="L8" s="29">
        <f>SUM(E8:K8)</f>
        <v>2353.3263766208938</v>
      </c>
      <c r="M8" s="30"/>
      <c r="N8" s="26" t="s">
        <v>18</v>
      </c>
      <c r="O8" s="31">
        <f t="shared" ref="O8:V8" si="4">E8*1000000/$D$8</f>
        <v>2.639608486075911</v>
      </c>
      <c r="P8" s="31">
        <f t="shared" si="4"/>
        <v>1.9823924023164148</v>
      </c>
      <c r="Q8" s="31">
        <f t="shared" si="4"/>
        <v>1.5894924009648439</v>
      </c>
      <c r="R8" s="31">
        <f t="shared" si="4"/>
        <v>0.5960245150906075</v>
      </c>
      <c r="S8" s="31">
        <f t="shared" si="4"/>
        <v>0.23527944160477657</v>
      </c>
      <c r="T8" s="31">
        <f t="shared" si="4"/>
        <v>0.1433682134472227</v>
      </c>
      <c r="U8" s="31">
        <f t="shared" si="4"/>
        <v>0.26599871433954736</v>
      </c>
      <c r="V8" s="32">
        <f t="shared" si="4"/>
        <v>7.4521641738393241</v>
      </c>
      <c r="X8" s="26" t="s">
        <v>18</v>
      </c>
      <c r="Y8" s="27">
        <v>315791000</v>
      </c>
      <c r="Z8" s="11">
        <f t="shared" si="1"/>
        <v>3615.9019995614058</v>
      </c>
      <c r="AA8" s="11">
        <f t="shared" si="1"/>
        <v>2715.6060034143711</v>
      </c>
      <c r="AB8" s="11">
        <f t="shared" si="1"/>
        <v>2177.3868288629042</v>
      </c>
      <c r="AC8" s="11">
        <f t="shared" si="1"/>
        <v>816.4719303155648</v>
      </c>
      <c r="AD8" s="11">
        <f t="shared" si="1"/>
        <v>322.30060171504402</v>
      </c>
      <c r="AE8" s="11">
        <f t="shared" si="1"/>
        <v>196.39481097745283</v>
      </c>
      <c r="AF8" s="11">
        <f t="shared" si="1"/>
        <v>364.38179682131539</v>
      </c>
      <c r="AG8" s="11">
        <f t="shared" si="1"/>
        <v>10208.443971668057</v>
      </c>
      <c r="AH8" s="24">
        <f>AI8*Y8/1000000</f>
        <v>15280179.117000001</v>
      </c>
      <c r="AI8" s="25">
        <v>48387</v>
      </c>
      <c r="AJ8" s="198">
        <v>48387</v>
      </c>
      <c r="AK8" s="200">
        <v>19.131</v>
      </c>
      <c r="AL8" s="51">
        <f t="shared" si="2"/>
        <v>2028.986984462651</v>
      </c>
      <c r="AM8" s="51">
        <f t="shared" si="3"/>
        <v>1295.0409105231997</v>
      </c>
      <c r="AN8" s="26" t="s">
        <v>18</v>
      </c>
    </row>
    <row r="9" spans="2:40">
      <c r="C9" s="33" t="s">
        <v>19</v>
      </c>
      <c r="D9" s="34">
        <f t="shared" ref="D9:J9" si="5">SUM(D7:D8)</f>
        <v>350466000</v>
      </c>
      <c r="E9" s="35">
        <f t="shared" si="5"/>
        <v>936.66596482498198</v>
      </c>
      <c r="F9" s="35">
        <f t="shared" si="5"/>
        <v>720.35958911990292</v>
      </c>
      <c r="G9" s="35">
        <f t="shared" si="5"/>
        <v>523.77315909995821</v>
      </c>
      <c r="H9" s="35">
        <f t="shared" si="5"/>
        <v>209.66394271191982</v>
      </c>
      <c r="I9" s="35">
        <f t="shared" si="5"/>
        <v>159.50161683815369</v>
      </c>
      <c r="J9" s="35">
        <f t="shared" si="5"/>
        <v>49.629289630320187</v>
      </c>
      <c r="K9" s="35">
        <v>110</v>
      </c>
      <c r="L9" s="36">
        <f>SUM(E9:K9)</f>
        <v>2709.5935622252368</v>
      </c>
      <c r="M9" s="30"/>
      <c r="N9" s="33" t="s">
        <v>19</v>
      </c>
      <c r="O9" s="37">
        <f t="shared" ref="O9:V9" si="6">E9*1000000/$D$9</f>
        <v>2.6726300549125503</v>
      </c>
      <c r="P9" s="37">
        <f t="shared" si="6"/>
        <v>2.0554335916177404</v>
      </c>
      <c r="Q9" s="37">
        <f t="shared" si="6"/>
        <v>1.4945049137432966</v>
      </c>
      <c r="R9" s="37">
        <f t="shared" si="6"/>
        <v>0.59824331807342168</v>
      </c>
      <c r="S9" s="37">
        <f t="shared" si="6"/>
        <v>0.4551129548605391</v>
      </c>
      <c r="T9" s="37">
        <f t="shared" si="6"/>
        <v>0.14160942753454026</v>
      </c>
      <c r="U9" s="37">
        <f t="shared" si="6"/>
        <v>0.31386782170025052</v>
      </c>
      <c r="V9" s="37">
        <f t="shared" si="6"/>
        <v>7.7314020824423393</v>
      </c>
      <c r="X9" s="33" t="s">
        <v>19</v>
      </c>
      <c r="Y9" s="34">
        <f>SUM(Y7:Y8)</f>
        <v>350466000</v>
      </c>
      <c r="Z9" s="38">
        <f t="shared" si="1"/>
        <v>3661.1370249126712</v>
      </c>
      <c r="AA9" s="38">
        <f t="shared" si="1"/>
        <v>2815.6624261142533</v>
      </c>
      <c r="AB9" s="38">
        <f t="shared" si="1"/>
        <v>2047.2669846551335</v>
      </c>
      <c r="AC9" s="38">
        <f t="shared" si="1"/>
        <v>819.51138642601177</v>
      </c>
      <c r="AD9" s="38">
        <f t="shared" si="1"/>
        <v>623.44239768412274</v>
      </c>
      <c r="AE9" s="38">
        <f t="shared" si="1"/>
        <v>193.98551523074792</v>
      </c>
      <c r="AF9" s="38">
        <f t="shared" si="1"/>
        <v>429.95591583777025</v>
      </c>
      <c r="AG9" s="38">
        <f t="shared" si="1"/>
        <v>10590.961650860711</v>
      </c>
      <c r="AH9" s="39">
        <f>SUM(AH7:AH8)</f>
        <v>17029047.416999999</v>
      </c>
      <c r="AI9" s="38">
        <f>AH9*1000000/Y9</f>
        <v>48589.727440036979</v>
      </c>
      <c r="AJ9" s="198"/>
      <c r="AK9" s="201"/>
      <c r="AL9" s="51">
        <f t="shared" si="2"/>
        <v>2037.4878491004354</v>
      </c>
      <c r="AM9" s="51">
        <f t="shared" si="3"/>
        <v>1343.5670174330985</v>
      </c>
      <c r="AN9" s="33" t="s">
        <v>19</v>
      </c>
    </row>
    <row r="10" spans="2:40">
      <c r="C10" s="40"/>
      <c r="D10" s="41"/>
      <c r="E10" s="30"/>
      <c r="F10" s="30"/>
      <c r="G10" s="30"/>
      <c r="H10" s="30"/>
      <c r="I10" s="30"/>
      <c r="J10" s="30"/>
      <c r="K10" s="30"/>
      <c r="L10" s="30"/>
      <c r="M10" s="30"/>
      <c r="N10" s="40"/>
      <c r="O10" s="42"/>
      <c r="P10" s="42"/>
      <c r="Q10" s="42"/>
      <c r="R10" s="42"/>
      <c r="S10" s="42"/>
      <c r="T10" s="42"/>
      <c r="U10" s="42"/>
      <c r="V10" s="42"/>
      <c r="X10" s="40"/>
      <c r="Y10" s="41"/>
      <c r="Z10" s="42"/>
      <c r="AA10" s="42"/>
      <c r="AB10" s="42"/>
      <c r="AC10" s="42"/>
      <c r="AD10" s="42"/>
      <c r="AE10" s="42"/>
      <c r="AF10" s="42"/>
      <c r="AG10" s="42"/>
      <c r="AH10" s="24"/>
      <c r="AI10" s="25"/>
      <c r="AJ10" s="198"/>
      <c r="AK10" s="201"/>
      <c r="AL10" s="51"/>
      <c r="AM10" s="51"/>
      <c r="AN10" s="40"/>
    </row>
    <row r="11" spans="2:40">
      <c r="C11" s="26" t="s">
        <v>20</v>
      </c>
      <c r="D11" s="27">
        <v>4960000</v>
      </c>
      <c r="E11" s="28">
        <v>11.1298241697035</v>
      </c>
      <c r="F11" s="28">
        <v>3.6245151</v>
      </c>
      <c r="G11" s="28">
        <v>0.64770799999999995</v>
      </c>
      <c r="H11" s="43">
        <v>0</v>
      </c>
      <c r="I11" s="28">
        <v>27.623510431280099</v>
      </c>
      <c r="J11" s="28">
        <v>0.39744057897833002</v>
      </c>
      <c r="K11" s="28">
        <v>2</v>
      </c>
      <c r="L11" s="29">
        <f>SUM(E11:K11)</f>
        <v>45.422998279961931</v>
      </c>
      <c r="M11" s="30"/>
      <c r="N11" s="26" t="s">
        <v>20</v>
      </c>
      <c r="O11" s="31">
        <f t="shared" ref="O11:V11" si="7">E11*1000000/$D$11</f>
        <v>2.2439161632466735</v>
      </c>
      <c r="P11" s="31">
        <f t="shared" si="7"/>
        <v>0.73074901209677423</v>
      </c>
      <c r="Q11" s="31">
        <f t="shared" si="7"/>
        <v>0.13058629032258065</v>
      </c>
      <c r="R11" s="31">
        <f t="shared" si="7"/>
        <v>0</v>
      </c>
      <c r="S11" s="31">
        <f t="shared" si="7"/>
        <v>5.5692561353387298</v>
      </c>
      <c r="T11" s="31">
        <f t="shared" si="7"/>
        <v>8.012914898756654E-2</v>
      </c>
      <c r="U11" s="31">
        <f t="shared" si="7"/>
        <v>0.40322580645161288</v>
      </c>
      <c r="V11" s="32">
        <f t="shared" si="7"/>
        <v>9.1578625564439378</v>
      </c>
      <c r="X11" s="26" t="s">
        <v>20</v>
      </c>
      <c r="Y11" s="27">
        <v>4960000</v>
      </c>
      <c r="Z11" s="11">
        <f t="shared" ref="Z11:AG13" si="8">O11*1000*$AA$3</f>
        <v>3073.857727133578</v>
      </c>
      <c r="AA11" s="11">
        <f t="shared" si="8"/>
        <v>1001.0260339579235</v>
      </c>
      <c r="AB11" s="11">
        <f t="shared" si="8"/>
        <v>178.8853274201613</v>
      </c>
      <c r="AC11" s="11">
        <f t="shared" si="8"/>
        <v>0</v>
      </c>
      <c r="AD11" s="11">
        <f t="shared" si="8"/>
        <v>7629.1179173235187</v>
      </c>
      <c r="AE11" s="11">
        <f t="shared" si="8"/>
        <v>109.76595641955487</v>
      </c>
      <c r="AF11" s="11">
        <f t="shared" si="8"/>
        <v>552.36411290322576</v>
      </c>
      <c r="AG11" s="11">
        <f t="shared" si="8"/>
        <v>12545.017075157961</v>
      </c>
      <c r="AH11" s="24">
        <f>AI11*Y11/1000000</f>
        <v>482384.8</v>
      </c>
      <c r="AI11" s="25">
        <v>97255</v>
      </c>
      <c r="AJ11" s="198">
        <v>53471</v>
      </c>
      <c r="AK11" s="200">
        <v>0.33700000000000002</v>
      </c>
      <c r="AL11" s="51">
        <f t="shared" ref="AL11:AL13" si="9">AI11*$AL$109/$AI$109</f>
        <v>4078.1434925478975</v>
      </c>
      <c r="AM11" s="51">
        <f t="shared" ref="AM11:AM13" si="10">AG11*$AM$109/$AG$109</f>
        <v>1591.4580498879902</v>
      </c>
      <c r="AN11" s="26" t="s">
        <v>20</v>
      </c>
    </row>
    <row r="12" spans="2:40">
      <c r="C12" s="26" t="s">
        <v>21</v>
      </c>
      <c r="D12" s="27">
        <v>7734000</v>
      </c>
      <c r="E12" s="28">
        <v>11.03825976515</v>
      </c>
      <c r="F12" s="28">
        <v>2.6241604566733598</v>
      </c>
      <c r="G12" s="28">
        <v>0.13818</v>
      </c>
      <c r="H12" s="28">
        <v>6.0975174053158403</v>
      </c>
      <c r="I12" s="28">
        <v>7.3703091237303102</v>
      </c>
      <c r="J12" s="28">
        <v>0.33266959315743999</v>
      </c>
      <c r="K12" s="28">
        <v>2</v>
      </c>
      <c r="L12" s="29">
        <f>SUM(E12:K12)</f>
        <v>29.601096344026949</v>
      </c>
      <c r="M12" s="30"/>
      <c r="N12" s="26" t="s">
        <v>21</v>
      </c>
      <c r="O12" s="31">
        <f t="shared" ref="O12:V12" si="11">E12*1000000/$D$12</f>
        <v>1.4272381387574347</v>
      </c>
      <c r="P12" s="31">
        <f t="shared" si="11"/>
        <v>0.33930184337643648</v>
      </c>
      <c r="Q12" s="31">
        <f t="shared" si="11"/>
        <v>1.786656322730799E-2</v>
      </c>
      <c r="R12" s="31">
        <f t="shared" si="11"/>
        <v>0.78840411240184127</v>
      </c>
      <c r="S12" s="31">
        <f t="shared" si="11"/>
        <v>0.9529750612529494</v>
      </c>
      <c r="T12" s="31">
        <f t="shared" si="11"/>
        <v>4.3013911709004399E-2</v>
      </c>
      <c r="U12" s="31">
        <f t="shared" si="11"/>
        <v>0.2585983966899405</v>
      </c>
      <c r="V12" s="32">
        <f t="shared" si="11"/>
        <v>3.8273980274149144</v>
      </c>
      <c r="X12" s="26" t="s">
        <v>21</v>
      </c>
      <c r="Y12" s="27">
        <v>7734000</v>
      </c>
      <c r="Z12" s="11">
        <f t="shared" si="8"/>
        <v>1955.1207184726757</v>
      </c>
      <c r="AA12" s="11">
        <f t="shared" si="8"/>
        <v>464.79704107317542</v>
      </c>
      <c r="AB12" s="11">
        <f t="shared" si="8"/>
        <v>24.474743902249806</v>
      </c>
      <c r="AC12" s="11">
        <f t="shared" si="8"/>
        <v>1080.0056226271236</v>
      </c>
      <c r="AD12" s="11">
        <f t="shared" si="8"/>
        <v>1305.4452763331492</v>
      </c>
      <c r="AE12" s="11">
        <f t="shared" si="8"/>
        <v>58.923166135431892</v>
      </c>
      <c r="AF12" s="11">
        <f t="shared" si="8"/>
        <v>354.24437548487197</v>
      </c>
      <c r="AG12" s="11">
        <f t="shared" si="8"/>
        <v>5243.0109440286769</v>
      </c>
      <c r="AH12" s="24">
        <f>AI12*Y12/1000000</f>
        <v>627699.174</v>
      </c>
      <c r="AI12" s="25">
        <v>81161</v>
      </c>
      <c r="AJ12" s="27">
        <v>43369.711000000003</v>
      </c>
      <c r="AK12" s="200">
        <v>0.43099999999999999</v>
      </c>
      <c r="AL12" s="51">
        <f t="shared" si="9"/>
        <v>3403.2821345810489</v>
      </c>
      <c r="AM12" s="51">
        <f t="shared" si="10"/>
        <v>665.1271913410452</v>
      </c>
      <c r="AN12" s="26" t="s">
        <v>21</v>
      </c>
    </row>
    <row r="13" spans="2:40">
      <c r="C13" s="44" t="s">
        <v>22</v>
      </c>
      <c r="D13" s="38">
        <f t="shared" ref="D13:J13" si="12">SUM(D11:D12)</f>
        <v>12694000</v>
      </c>
      <c r="E13" s="45">
        <f t="shared" si="12"/>
        <v>22.168083934853499</v>
      </c>
      <c r="F13" s="45">
        <f t="shared" si="12"/>
        <v>6.2486755566733603</v>
      </c>
      <c r="G13" s="45">
        <f t="shared" si="12"/>
        <v>0.78588799999999992</v>
      </c>
      <c r="H13" s="45">
        <f t="shared" si="12"/>
        <v>6.0975174053158403</v>
      </c>
      <c r="I13" s="45">
        <f t="shared" si="12"/>
        <v>34.993819555010411</v>
      </c>
      <c r="J13" s="45">
        <f t="shared" si="12"/>
        <v>0.73011017213577001</v>
      </c>
      <c r="K13" s="45">
        <v>4</v>
      </c>
      <c r="L13" s="36">
        <f>SUM(E13:K13)</f>
        <v>75.024094623988873</v>
      </c>
      <c r="M13" s="46"/>
      <c r="N13" s="44" t="s">
        <v>22</v>
      </c>
      <c r="O13" s="37">
        <f t="shared" ref="O13:V13" si="13">E13*1000000/$D$13</f>
        <v>1.7463434642235307</v>
      </c>
      <c r="P13" s="37">
        <f t="shared" si="13"/>
        <v>0.49225425844283599</v>
      </c>
      <c r="Q13" s="37">
        <f t="shared" si="13"/>
        <v>6.1910193792342832E-2</v>
      </c>
      <c r="R13" s="37">
        <f t="shared" si="13"/>
        <v>0.48034641604819922</v>
      </c>
      <c r="S13" s="37">
        <f t="shared" si="13"/>
        <v>2.7567212505916503</v>
      </c>
      <c r="T13" s="37">
        <f t="shared" si="13"/>
        <v>5.7516162922307386E-2</v>
      </c>
      <c r="U13" s="37">
        <f t="shared" si="13"/>
        <v>0.3151095005514416</v>
      </c>
      <c r="V13" s="37">
        <f t="shared" si="13"/>
        <v>5.9102012465723073</v>
      </c>
      <c r="X13" s="44" t="s">
        <v>22</v>
      </c>
      <c r="Y13" s="38">
        <f>SUM(Y11:Y12)</f>
        <v>12694000</v>
      </c>
      <c r="Z13" s="38">
        <f t="shared" si="8"/>
        <v>2392.2512969316385</v>
      </c>
      <c r="AA13" s="38">
        <f t="shared" si="8"/>
        <v>674.32089523327863</v>
      </c>
      <c r="AB13" s="38">
        <f t="shared" si="8"/>
        <v>84.808483798960125</v>
      </c>
      <c r="AC13" s="38">
        <f t="shared" si="8"/>
        <v>658.00878252703433</v>
      </c>
      <c r="AD13" s="38">
        <f t="shared" si="8"/>
        <v>3776.3304424992302</v>
      </c>
      <c r="AE13" s="38">
        <f t="shared" si="8"/>
        <v>78.789263489240767</v>
      </c>
      <c r="AF13" s="38">
        <f t="shared" si="8"/>
        <v>431.65684575389946</v>
      </c>
      <c r="AG13" s="38">
        <f t="shared" si="8"/>
        <v>8096.1660102332808</v>
      </c>
      <c r="AH13" s="39">
        <f>SUM(AH11:AH12)</f>
        <v>1110083.9739999999</v>
      </c>
      <c r="AI13" s="38">
        <f>AH13*1000000/Y13</f>
        <v>87449.501654324878</v>
      </c>
      <c r="AJ13" s="198"/>
      <c r="AK13" s="201"/>
      <c r="AL13" s="51">
        <f t="shared" si="9"/>
        <v>3666.9746141395467</v>
      </c>
      <c r="AM13" s="51">
        <f t="shared" si="10"/>
        <v>1027.0778025268687</v>
      </c>
      <c r="AN13" s="44" t="s">
        <v>22</v>
      </c>
    </row>
    <row r="14" spans="2:40">
      <c r="C14" s="47"/>
      <c r="D14" s="48"/>
      <c r="E14" s="46"/>
      <c r="F14" s="46"/>
      <c r="G14" s="46"/>
      <c r="H14" s="46"/>
      <c r="I14" s="46"/>
      <c r="J14" s="46"/>
      <c r="K14" s="46"/>
      <c r="L14" s="29"/>
      <c r="M14" s="46"/>
      <c r="N14" s="47"/>
      <c r="O14" s="42"/>
      <c r="P14" s="42"/>
      <c r="Q14" s="42"/>
      <c r="R14" s="42"/>
      <c r="S14" s="42"/>
      <c r="T14" s="42"/>
      <c r="U14" s="42"/>
      <c r="V14" s="42"/>
      <c r="X14" s="47"/>
      <c r="Y14" s="48"/>
      <c r="Z14" s="48"/>
      <c r="AA14" s="48"/>
      <c r="AB14" s="48"/>
      <c r="AC14" s="48"/>
      <c r="AD14" s="48"/>
      <c r="AE14" s="48"/>
      <c r="AF14" s="48"/>
      <c r="AG14" s="48"/>
      <c r="AH14" s="24"/>
      <c r="AI14" s="25"/>
      <c r="AJ14" s="198"/>
      <c r="AK14" s="201"/>
      <c r="AL14" s="51"/>
      <c r="AM14" s="51"/>
      <c r="AN14" s="47"/>
    </row>
    <row r="15" spans="2:40">
      <c r="C15" s="47" t="s">
        <v>23</v>
      </c>
      <c r="D15" s="48">
        <v>142703000</v>
      </c>
      <c r="E15" s="42">
        <v>136.007111487</v>
      </c>
      <c r="F15" s="42">
        <v>382.10994663540299</v>
      </c>
      <c r="G15" s="42">
        <v>90.928608609999998</v>
      </c>
      <c r="H15" s="42">
        <v>39.154772141014398</v>
      </c>
      <c r="I15" s="42">
        <v>37.319939289214503</v>
      </c>
      <c r="J15" s="42">
        <v>0.11163981535955</v>
      </c>
      <c r="K15" s="42">
        <v>6</v>
      </c>
      <c r="L15" s="29">
        <f>SUM(E15:K15)</f>
        <v>691.6320179779915</v>
      </c>
      <c r="M15" s="30"/>
      <c r="N15" s="44" t="s">
        <v>23</v>
      </c>
      <c r="O15" s="37">
        <f t="shared" ref="O15:V15" si="14">E15*1000000/$D$15</f>
        <v>0.95307815173472166</v>
      </c>
      <c r="P15" s="37">
        <f t="shared" si="14"/>
        <v>2.6776588203149405</v>
      </c>
      <c r="Q15" s="37">
        <f t="shared" si="14"/>
        <v>0.63718778589097635</v>
      </c>
      <c r="R15" s="37">
        <f t="shared" si="14"/>
        <v>0.27437946042489925</v>
      </c>
      <c r="S15" s="37">
        <f t="shared" si="14"/>
        <v>0.26152175700030483</v>
      </c>
      <c r="T15" s="37">
        <f t="shared" si="14"/>
        <v>7.8232283385457914E-4</v>
      </c>
      <c r="U15" s="37">
        <f t="shared" si="14"/>
        <v>4.2045366950940063E-2</v>
      </c>
      <c r="V15" s="37">
        <f t="shared" si="14"/>
        <v>4.8466536651506376</v>
      </c>
      <c r="W15" s="10"/>
      <c r="X15" s="44" t="s">
        <v>23</v>
      </c>
      <c r="Y15" s="38">
        <v>142703000</v>
      </c>
      <c r="Z15" s="38">
        <f t="shared" ref="Z15:AG15" si="15">O15*1000*$AA$3</f>
        <v>1305.5864961697812</v>
      </c>
      <c r="AA15" s="38">
        <f t="shared" si="15"/>
        <v>3668.0257445730854</v>
      </c>
      <c r="AB15" s="38">
        <f t="shared" si="15"/>
        <v>872.85997194397055</v>
      </c>
      <c r="AC15" s="38">
        <f t="shared" si="15"/>
        <v>375.86227079603378</v>
      </c>
      <c r="AD15" s="38">
        <f t="shared" si="15"/>
        <v>358.24897860970862</v>
      </c>
      <c r="AE15" s="38">
        <f t="shared" si="15"/>
        <v>1.0716751041525354</v>
      </c>
      <c r="AF15" s="38">
        <f t="shared" si="15"/>
        <v>57.59639250751561</v>
      </c>
      <c r="AG15" s="38">
        <f t="shared" si="15"/>
        <v>6639.2515297042482</v>
      </c>
      <c r="AH15" s="39">
        <f>AI15*Y15/1000000</f>
        <v>1854140.0789999999</v>
      </c>
      <c r="AI15" s="38">
        <v>12993</v>
      </c>
      <c r="AJ15" s="27">
        <v>16736.047999999999</v>
      </c>
      <c r="AK15" s="200">
        <v>3.0209999999999999</v>
      </c>
      <c r="AL15" s="51">
        <f t="shared" ref="AL15" si="16">AI15*$AL$109/$AI$109</f>
        <v>544.82873269934532</v>
      </c>
      <c r="AM15" s="51">
        <f t="shared" ref="AM15" si="17">AG15*$AM$109/$AG$109</f>
        <v>842.25395859382957</v>
      </c>
      <c r="AN15" s="47" t="s">
        <v>23</v>
      </c>
    </row>
    <row r="16" spans="2:40">
      <c r="B16" s="1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2"/>
      <c r="Z16" s="11"/>
      <c r="AA16" s="11"/>
      <c r="AB16" s="11"/>
      <c r="AC16" s="11"/>
      <c r="AD16" s="11"/>
      <c r="AE16" s="11"/>
      <c r="AF16" s="11"/>
      <c r="AG16" s="11"/>
      <c r="AH16" s="24"/>
      <c r="AI16" s="25"/>
      <c r="AJ16" s="198"/>
      <c r="AK16" s="201"/>
      <c r="AL16" s="51"/>
      <c r="AM16" s="51"/>
      <c r="AN16" s="49"/>
    </row>
    <row r="17" spans="3:40">
      <c r="C17" s="50" t="s">
        <v>24</v>
      </c>
      <c r="D17" s="51">
        <v>22919000</v>
      </c>
      <c r="E17" s="52">
        <v>45.880644093090098</v>
      </c>
      <c r="F17" s="52">
        <v>23.048736300000002</v>
      </c>
      <c r="G17" s="52">
        <v>49.811005669553801</v>
      </c>
      <c r="H17" s="53">
        <v>0</v>
      </c>
      <c r="I17" s="52">
        <v>2.4016400599194401</v>
      </c>
      <c r="J17" s="52">
        <v>2.17586097660315</v>
      </c>
      <c r="K17" s="52">
        <v>6</v>
      </c>
      <c r="L17" s="30">
        <f>SUM(E17:K17)</f>
        <v>129.31788709916648</v>
      </c>
      <c r="M17" s="30"/>
      <c r="N17" s="26" t="s">
        <v>24</v>
      </c>
      <c r="O17" s="31">
        <f t="shared" ref="O17:V17" si="18">E17*1000000/$D$17</f>
        <v>2.0018606437056632</v>
      </c>
      <c r="P17" s="31">
        <f t="shared" si="18"/>
        <v>1.0056606440071556</v>
      </c>
      <c r="Q17" s="31">
        <f t="shared" si="18"/>
        <v>2.1733498699574065</v>
      </c>
      <c r="R17" s="31">
        <f t="shared" si="18"/>
        <v>0</v>
      </c>
      <c r="S17" s="31">
        <f t="shared" si="18"/>
        <v>0.1047881696373943</v>
      </c>
      <c r="T17" s="31">
        <f t="shared" si="18"/>
        <v>9.4936994485062612E-2</v>
      </c>
      <c r="U17" s="31">
        <f t="shared" si="18"/>
        <v>0.26179152668091976</v>
      </c>
      <c r="V17" s="32">
        <f t="shared" si="18"/>
        <v>5.6423878484736019</v>
      </c>
      <c r="X17" s="26" t="s">
        <v>24</v>
      </c>
      <c r="Y17" s="27">
        <v>22919000</v>
      </c>
      <c r="Z17" s="11">
        <f t="shared" ref="Z17:AG20" si="19">O17*1000*$AA$3</f>
        <v>2742.2748269685712</v>
      </c>
      <c r="AA17" s="11">
        <f t="shared" si="19"/>
        <v>1377.6173067815744</v>
      </c>
      <c r="AB17" s="11">
        <f t="shared" si="19"/>
        <v>2977.191572909463</v>
      </c>
      <c r="AC17" s="11">
        <f t="shared" si="19"/>
        <v>0</v>
      </c>
      <c r="AD17" s="11">
        <f t="shared" si="19"/>
        <v>143.54543642398988</v>
      </c>
      <c r="AE17" s="11">
        <f t="shared" si="19"/>
        <v>130.05067607629132</v>
      </c>
      <c r="AF17" s="11">
        <f t="shared" si="19"/>
        <v>358.61852611370483</v>
      </c>
      <c r="AG17" s="11">
        <f t="shared" si="19"/>
        <v>7729.2983452735934</v>
      </c>
      <c r="AH17" s="24">
        <f>AI17*Y17/1000000</f>
        <v>1500667.3629999999</v>
      </c>
      <c r="AI17" s="25">
        <v>65477</v>
      </c>
      <c r="AJ17" s="27">
        <v>40234.321000000004</v>
      </c>
      <c r="AK17" s="200">
        <v>1.159</v>
      </c>
      <c r="AL17" s="51">
        <f t="shared" ref="AL17:AL20" si="20">AI17*$AL$109/$AI$109</f>
        <v>2745.6130940471821</v>
      </c>
      <c r="AM17" s="51">
        <f t="shared" ref="AM17:AM20" si="21">AG17*$AM$109/$AG$109</f>
        <v>980.53705290924802</v>
      </c>
      <c r="AN17" s="50" t="s">
        <v>24</v>
      </c>
    </row>
    <row r="18" spans="3:40">
      <c r="C18" s="26" t="s">
        <v>25</v>
      </c>
      <c r="D18" s="27">
        <v>4461000</v>
      </c>
      <c r="E18" s="28">
        <v>6.9241204720800003</v>
      </c>
      <c r="F18" s="28">
        <v>3.4691652407566602</v>
      </c>
      <c r="G18" s="28">
        <v>1.41661125441865</v>
      </c>
      <c r="H18" s="43">
        <v>0</v>
      </c>
      <c r="I18" s="28">
        <v>5.6752873050313299</v>
      </c>
      <c r="J18" s="28">
        <v>1.9504189575833</v>
      </c>
      <c r="K18" s="28">
        <v>5</v>
      </c>
      <c r="L18" s="29">
        <f>SUM(E18:K18)</f>
        <v>24.43560322986994</v>
      </c>
      <c r="M18" s="30"/>
      <c r="N18" s="26" t="s">
        <v>25</v>
      </c>
      <c r="O18" s="31">
        <f t="shared" ref="O18:V18" si="22">E18*1000000/$D$18</f>
        <v>1.5521453647343646</v>
      </c>
      <c r="P18" s="31">
        <f t="shared" si="22"/>
        <v>0.77766537564596727</v>
      </c>
      <c r="Q18" s="31">
        <f t="shared" si="22"/>
        <v>0.31755464120570498</v>
      </c>
      <c r="R18" s="31">
        <f t="shared" si="22"/>
        <v>0</v>
      </c>
      <c r="S18" s="31">
        <f t="shared" si="22"/>
        <v>1.2722006960393029</v>
      </c>
      <c r="T18" s="31">
        <f t="shared" si="22"/>
        <v>0.43721563720764406</v>
      </c>
      <c r="U18" s="31">
        <f t="shared" si="22"/>
        <v>1.1208249271463797</v>
      </c>
      <c r="V18" s="32">
        <f t="shared" si="22"/>
        <v>5.4776066419793636</v>
      </c>
      <c r="X18" s="26" t="s">
        <v>25</v>
      </c>
      <c r="Y18" s="27">
        <v>4461000</v>
      </c>
      <c r="Z18" s="11">
        <f t="shared" si="19"/>
        <v>2126.2265057711111</v>
      </c>
      <c r="AA18" s="11">
        <f t="shared" si="19"/>
        <v>1065.2950244785118</v>
      </c>
      <c r="AB18" s="11">
        <f t="shared" si="19"/>
        <v>435.00635346597062</v>
      </c>
      <c r="AC18" s="11">
        <f t="shared" si="19"/>
        <v>0</v>
      </c>
      <c r="AD18" s="11">
        <f t="shared" si="19"/>
        <v>1742.7406620784875</v>
      </c>
      <c r="AE18" s="11">
        <f t="shared" si="19"/>
        <v>598.92552443217494</v>
      </c>
      <c r="AF18" s="11">
        <f t="shared" si="19"/>
        <v>1535.3765971755211</v>
      </c>
      <c r="AG18" s="11">
        <f t="shared" si="19"/>
        <v>7503.5706674017765</v>
      </c>
      <c r="AH18" s="24">
        <f>AI18*Y18/1000000</f>
        <v>163486.728</v>
      </c>
      <c r="AI18" s="25">
        <v>36648</v>
      </c>
      <c r="AJ18" s="27">
        <v>27668.366999999998</v>
      </c>
      <c r="AK18" s="200">
        <v>0.155</v>
      </c>
      <c r="AL18" s="51">
        <f t="shared" si="20"/>
        <v>1536.7415836193034</v>
      </c>
      <c r="AM18" s="51">
        <f t="shared" si="21"/>
        <v>951.90129036867756</v>
      </c>
      <c r="AN18" s="26" t="s">
        <v>25</v>
      </c>
    </row>
    <row r="19" spans="3:40">
      <c r="C19" s="54" t="s">
        <v>26</v>
      </c>
      <c r="D19" s="55">
        <v>10355000</v>
      </c>
      <c r="E19" s="56">
        <v>3.1</v>
      </c>
      <c r="F19" s="56">
        <v>0.5</v>
      </c>
      <c r="G19" s="56">
        <v>2</v>
      </c>
      <c r="H19" s="56">
        <v>0</v>
      </c>
      <c r="I19" s="56">
        <v>0.4</v>
      </c>
      <c r="J19" s="56">
        <v>0</v>
      </c>
      <c r="K19" s="56">
        <v>5</v>
      </c>
      <c r="L19" s="29">
        <f>SUM(E19:K19)</f>
        <v>11</v>
      </c>
      <c r="M19" s="30"/>
      <c r="N19" s="54" t="s">
        <v>26</v>
      </c>
      <c r="O19" s="31">
        <f t="shared" ref="O19:V19" si="23">E19*1000000/$D$19</f>
        <v>0.29937228392081122</v>
      </c>
      <c r="P19" s="31">
        <f t="shared" si="23"/>
        <v>4.8285852245292131E-2</v>
      </c>
      <c r="Q19" s="31">
        <f t="shared" si="23"/>
        <v>0.19314340898116852</v>
      </c>
      <c r="R19" s="31">
        <f t="shared" si="23"/>
        <v>0</v>
      </c>
      <c r="S19" s="31">
        <f t="shared" si="23"/>
        <v>3.8628681796233702E-2</v>
      </c>
      <c r="T19" s="31">
        <f t="shared" si="23"/>
        <v>0</v>
      </c>
      <c r="U19" s="31">
        <f t="shared" si="23"/>
        <v>0.48285852245292127</v>
      </c>
      <c r="V19" s="32">
        <f t="shared" si="23"/>
        <v>1.0622887493964268</v>
      </c>
      <c r="X19" s="54" t="s">
        <v>26</v>
      </c>
      <c r="Y19" s="55">
        <v>10355000</v>
      </c>
      <c r="Z19" s="11">
        <f t="shared" si="19"/>
        <v>410.09901496861426</v>
      </c>
      <c r="AA19" s="11">
        <f t="shared" si="19"/>
        <v>66.14500241429262</v>
      </c>
      <c r="AB19" s="11">
        <f t="shared" si="19"/>
        <v>264.58000965717048</v>
      </c>
      <c r="AC19" s="11">
        <f t="shared" si="19"/>
        <v>0</v>
      </c>
      <c r="AD19" s="11">
        <f t="shared" si="19"/>
        <v>52.916001931434089</v>
      </c>
      <c r="AE19" s="11">
        <f t="shared" si="19"/>
        <v>0</v>
      </c>
      <c r="AF19" s="11">
        <f t="shared" si="19"/>
        <v>661.45002414292605</v>
      </c>
      <c r="AG19" s="11">
        <f t="shared" si="19"/>
        <v>1455.1900531144374</v>
      </c>
      <c r="AH19" s="24">
        <f>10546+7909+3060+657+635+590+558+313+130</f>
        <v>24398</v>
      </c>
      <c r="AI19" s="25">
        <f>AH19*1000000/Y19</f>
        <v>2356.1564461612747</v>
      </c>
      <c r="AJ19" s="198"/>
      <c r="AK19" s="201"/>
      <c r="AL19" s="51">
        <f t="shared" si="20"/>
        <v>98.799486693099411</v>
      </c>
      <c r="AM19" s="51">
        <f t="shared" si="21"/>
        <v>184.60508345834538</v>
      </c>
      <c r="AN19" s="54" t="s">
        <v>26</v>
      </c>
    </row>
    <row r="20" spans="3:40">
      <c r="C20" s="33" t="s">
        <v>27</v>
      </c>
      <c r="D20" s="38">
        <f t="shared" ref="D20:J20" si="24">SUM(D17:D19)</f>
        <v>37735000</v>
      </c>
      <c r="E20" s="37">
        <f t="shared" si="24"/>
        <v>55.904764565170098</v>
      </c>
      <c r="F20" s="37">
        <f t="shared" si="24"/>
        <v>27.017901540756661</v>
      </c>
      <c r="G20" s="37">
        <f t="shared" si="24"/>
        <v>53.227616923972448</v>
      </c>
      <c r="H20" s="37">
        <f t="shared" si="24"/>
        <v>0</v>
      </c>
      <c r="I20" s="37">
        <f t="shared" si="24"/>
        <v>8.4769273649507699</v>
      </c>
      <c r="J20" s="37">
        <f t="shared" si="24"/>
        <v>4.1262799341864502</v>
      </c>
      <c r="K20" s="37">
        <v>16</v>
      </c>
      <c r="L20" s="36">
        <f>SUM(E20:K20)</f>
        <v>164.75349032903642</v>
      </c>
      <c r="M20" s="42"/>
      <c r="N20" s="33" t="s">
        <v>28</v>
      </c>
      <c r="O20" s="37">
        <f t="shared" ref="O20:V20" si="25">E20*1000000/$D$20</f>
        <v>1.4815095949428938</v>
      </c>
      <c r="P20" s="37">
        <f t="shared" si="25"/>
        <v>0.71599050061631542</v>
      </c>
      <c r="Q20" s="37">
        <f t="shared" si="25"/>
        <v>1.4105635861659587</v>
      </c>
      <c r="R20" s="37">
        <f t="shared" si="25"/>
        <v>0</v>
      </c>
      <c r="S20" s="37">
        <f t="shared" si="25"/>
        <v>0.22464362965286261</v>
      </c>
      <c r="T20" s="37">
        <f t="shared" si="25"/>
        <v>0.10934887860570956</v>
      </c>
      <c r="U20" s="37">
        <f t="shared" si="25"/>
        <v>0.42400954021465481</v>
      </c>
      <c r="V20" s="37">
        <f t="shared" si="25"/>
        <v>4.3660657301983941</v>
      </c>
      <c r="X20" s="33" t="s">
        <v>27</v>
      </c>
      <c r="Y20" s="38">
        <f>SUM(Y17:Y19)</f>
        <v>37735000</v>
      </c>
      <c r="Z20" s="38">
        <f t="shared" si="19"/>
        <v>2029.4651782572573</v>
      </c>
      <c r="AA20" s="38">
        <f t="shared" si="19"/>
        <v>980.80889514576779</v>
      </c>
      <c r="AB20" s="38">
        <f t="shared" si="19"/>
        <v>1932.2788658360587</v>
      </c>
      <c r="AC20" s="38">
        <f t="shared" si="19"/>
        <v>0</v>
      </c>
      <c r="AD20" s="38">
        <f t="shared" si="19"/>
        <v>307.73099644715933</v>
      </c>
      <c r="AE20" s="38">
        <f t="shared" si="19"/>
        <v>149.79298289345311</v>
      </c>
      <c r="AF20" s="38">
        <f t="shared" si="19"/>
        <v>580.83498078706771</v>
      </c>
      <c r="AG20" s="38">
        <f t="shared" si="19"/>
        <v>5980.9118993667626</v>
      </c>
      <c r="AH20" s="39">
        <f>SUM(AH17:AH19)</f>
        <v>1688552.091</v>
      </c>
      <c r="AI20" s="38">
        <f>AH20*1000000/Y20</f>
        <v>44747.637233337751</v>
      </c>
      <c r="AJ20" s="198"/>
      <c r="AK20" s="201"/>
      <c r="AL20" s="51">
        <f t="shared" si="20"/>
        <v>1876.3794724181828</v>
      </c>
      <c r="AM20" s="51">
        <f t="shared" si="21"/>
        <v>758.73714088175143</v>
      </c>
      <c r="AN20" s="33" t="s">
        <v>27</v>
      </c>
    </row>
    <row r="21" spans="3:40">
      <c r="C21" s="40"/>
      <c r="D21" s="48"/>
      <c r="E21" s="42"/>
      <c r="F21" s="42"/>
      <c r="G21" s="42"/>
      <c r="H21" s="42"/>
      <c r="I21" s="42"/>
      <c r="J21" s="42"/>
      <c r="K21" s="42"/>
      <c r="L21" s="42"/>
      <c r="M21" s="42"/>
      <c r="N21" s="40"/>
      <c r="O21" s="42"/>
      <c r="P21" s="42"/>
      <c r="Q21" s="42"/>
      <c r="R21" s="42"/>
      <c r="S21" s="42"/>
      <c r="T21" s="42"/>
      <c r="U21" s="42"/>
      <c r="V21" s="42"/>
      <c r="X21" s="40"/>
      <c r="Y21" s="48"/>
      <c r="Z21" s="42"/>
      <c r="AA21" s="42"/>
      <c r="AB21" s="42"/>
      <c r="AC21" s="42"/>
      <c r="AD21" s="42"/>
      <c r="AE21" s="42"/>
      <c r="AF21" s="42"/>
      <c r="AG21" s="42"/>
      <c r="AH21" s="24"/>
      <c r="AI21" s="25"/>
      <c r="AJ21" s="198"/>
      <c r="AK21" s="201"/>
      <c r="AL21" s="51"/>
      <c r="AM21" s="51"/>
      <c r="AN21" s="40"/>
    </row>
    <row r="22" spans="3:40">
      <c r="C22" s="44" t="s">
        <v>29</v>
      </c>
      <c r="D22" s="38">
        <v>126435000</v>
      </c>
      <c r="E22" s="37">
        <v>201.39542354863701</v>
      </c>
      <c r="F22" s="37">
        <v>94.954471195184695</v>
      </c>
      <c r="G22" s="37">
        <v>117.73250550100001</v>
      </c>
      <c r="H22" s="37">
        <v>36.866381182965803</v>
      </c>
      <c r="I22" s="37">
        <v>19.198533737611299</v>
      </c>
      <c r="J22" s="37">
        <v>7.4394682232882001</v>
      </c>
      <c r="K22" s="37">
        <v>7</v>
      </c>
      <c r="L22" s="36">
        <f>SUM(E22:K22)</f>
        <v>484.58678338868702</v>
      </c>
      <c r="M22" s="30"/>
      <c r="N22" s="44" t="s">
        <v>29</v>
      </c>
      <c r="O22" s="37">
        <f t="shared" ref="O22:V22" si="26">E22*1000000/$D$22</f>
        <v>1.5928771586082731</v>
      </c>
      <c r="P22" s="37">
        <f t="shared" si="26"/>
        <v>0.75101412737916473</v>
      </c>
      <c r="Q22" s="37">
        <f t="shared" si="26"/>
        <v>0.93117020999723177</v>
      </c>
      <c r="R22" s="37">
        <f t="shared" si="26"/>
        <v>0.29158366894424648</v>
      </c>
      <c r="S22" s="37">
        <f t="shared" si="26"/>
        <v>0.1518450882873516</v>
      </c>
      <c r="T22" s="37">
        <f t="shared" si="26"/>
        <v>5.8840259606028393E-2</v>
      </c>
      <c r="U22" s="37">
        <f t="shared" si="26"/>
        <v>5.5364416498596115E-2</v>
      </c>
      <c r="V22" s="37">
        <f t="shared" si="26"/>
        <v>3.8326949293208923</v>
      </c>
      <c r="X22" s="44" t="s">
        <v>30</v>
      </c>
      <c r="Y22" s="38">
        <v>126435000</v>
      </c>
      <c r="Z22" s="38">
        <f t="shared" ref="Z22:AG22" si="27">O22*1000*$AA$3</f>
        <v>2182.0234831226048</v>
      </c>
      <c r="AA22" s="38">
        <f t="shared" si="27"/>
        <v>1028.7864655740048</v>
      </c>
      <c r="AB22" s="38">
        <f t="shared" si="27"/>
        <v>1275.575617377438</v>
      </c>
      <c r="AC22" s="38">
        <f t="shared" si="27"/>
        <v>399.42967949097232</v>
      </c>
      <c r="AD22" s="38">
        <f t="shared" si="27"/>
        <v>208.00696817657635</v>
      </c>
      <c r="AE22" s="38">
        <f t="shared" si="27"/>
        <v>80.603094544692865</v>
      </c>
      <c r="AF22" s="38">
        <f t="shared" si="27"/>
        <v>75.841665678016369</v>
      </c>
      <c r="AG22" s="38">
        <f t="shared" si="27"/>
        <v>5250.2669739643052</v>
      </c>
      <c r="AH22" s="39">
        <f>AI22*Y22/1000000</f>
        <v>5805895.2000000002</v>
      </c>
      <c r="AI22" s="38">
        <v>45920</v>
      </c>
      <c r="AJ22" s="27">
        <v>34739.654999999999</v>
      </c>
      <c r="AK22" s="200">
        <v>5.6280000000000001</v>
      </c>
      <c r="AL22" s="51">
        <f t="shared" ref="AL22" si="28">AI22*$AL$109/$AI$109</f>
        <v>1925.5395524939536</v>
      </c>
      <c r="AM22" s="51">
        <f t="shared" ref="AM22" si="29">AG22*$AM$109/$AG$109</f>
        <v>666.04768966975223</v>
      </c>
      <c r="AN22" s="44" t="s">
        <v>29</v>
      </c>
    </row>
    <row r="23" spans="3:40">
      <c r="AH23" s="24"/>
      <c r="AI23" s="25"/>
      <c r="AJ23" s="198"/>
      <c r="AK23" s="201"/>
      <c r="AL23" s="51"/>
      <c r="AM23" s="51"/>
    </row>
    <row r="24" spans="3:40">
      <c r="C24" s="26" t="s">
        <v>31</v>
      </c>
      <c r="D24" s="27">
        <v>523000</v>
      </c>
      <c r="E24" s="28">
        <f>52000*365/(1000000*7.3)</f>
        <v>2.6</v>
      </c>
      <c r="F24" s="31">
        <f>1.366*0.9</f>
        <v>1.2294</v>
      </c>
      <c r="G24" s="28">
        <v>0</v>
      </c>
      <c r="H24" s="43">
        <v>0</v>
      </c>
      <c r="I24" s="28">
        <v>0</v>
      </c>
      <c r="J24" s="28">
        <v>0</v>
      </c>
      <c r="K24" s="28">
        <v>0</v>
      </c>
      <c r="L24" s="29">
        <f t="shared" ref="L24:L39" si="30">SUM(E24:K24)</f>
        <v>3.8294000000000001</v>
      </c>
      <c r="M24" s="30"/>
      <c r="N24" s="26" t="s">
        <v>31</v>
      </c>
      <c r="O24" s="31">
        <f t="shared" ref="O24:V24" si="31">E24*1000000/$D$24</f>
        <v>4.9713193116634802</v>
      </c>
      <c r="P24" s="31">
        <f t="shared" si="31"/>
        <v>2.3506692160611853</v>
      </c>
      <c r="Q24" s="31">
        <f t="shared" si="31"/>
        <v>0</v>
      </c>
      <c r="R24" s="31">
        <f t="shared" si="31"/>
        <v>0</v>
      </c>
      <c r="S24" s="31">
        <f t="shared" si="31"/>
        <v>0</v>
      </c>
      <c r="T24" s="31">
        <f t="shared" si="31"/>
        <v>0</v>
      </c>
      <c r="U24" s="31">
        <f t="shared" si="31"/>
        <v>0</v>
      </c>
      <c r="V24" s="32">
        <f t="shared" si="31"/>
        <v>7.321988527724665</v>
      </c>
      <c r="X24" s="26" t="s">
        <v>31</v>
      </c>
      <c r="Y24" s="27">
        <v>523000</v>
      </c>
      <c r="Z24" s="11">
        <f t="shared" ref="Z24:Z39" si="32">O24*1000*$AA$3</f>
        <v>6810.0263862332704</v>
      </c>
      <c r="AA24" s="11">
        <f t="shared" ref="AA24:AA39" si="33">P24*1000*$AA$3</f>
        <v>3220.0947843212234</v>
      </c>
      <c r="AB24" s="11">
        <f t="shared" ref="AB24:AB39" si="34">Q24*1000*$AA$3</f>
        <v>0</v>
      </c>
      <c r="AC24" s="11">
        <f t="shared" ref="AC24:AC39" si="35">R24*1000*$AA$3</f>
        <v>0</v>
      </c>
      <c r="AD24" s="11">
        <f t="shared" ref="AD24:AD39" si="36">S24*1000*$AA$3</f>
        <v>0</v>
      </c>
      <c r="AE24" s="11">
        <f t="shared" ref="AE24:AE39" si="37">T24*1000*$AA$3</f>
        <v>0</v>
      </c>
      <c r="AF24" s="11">
        <f t="shared" ref="AF24:AF39" si="38">U24*1000*$AA$3</f>
        <v>0</v>
      </c>
      <c r="AG24" s="11">
        <f t="shared" ref="AG24:AG39" si="39">V24*1000*$AA$3</f>
        <v>10030.121170554494</v>
      </c>
      <c r="AH24" s="24">
        <f t="shared" ref="AH24:AH38" si="40">AI24*Y24/1000000</f>
        <v>59377.758999999998</v>
      </c>
      <c r="AI24" s="25">
        <v>113533</v>
      </c>
      <c r="AJ24" s="27">
        <v>80119.084000000003</v>
      </c>
      <c r="AK24" s="200">
        <v>5.1999999999999998E-2</v>
      </c>
      <c r="AL24" s="51">
        <f t="shared" ref="AL24:AL39" si="41">AI24*$AL$109/$AI$109</f>
        <v>4760.7204271188157</v>
      </c>
      <c r="AM24" s="51">
        <f t="shared" ref="AM24" si="42">AG24*$AM$109/$AG$109</f>
        <v>1272.4189200061257</v>
      </c>
      <c r="AN24" s="26" t="s">
        <v>31</v>
      </c>
    </row>
    <row r="25" spans="3:40">
      <c r="C25" s="26" t="s">
        <v>32</v>
      </c>
      <c r="D25" s="27">
        <v>5403000</v>
      </c>
      <c r="E25" s="28">
        <v>10.476495053288</v>
      </c>
      <c r="F25" s="28">
        <v>3.1958297506448798</v>
      </c>
      <c r="G25" s="28">
        <v>3.3157248890000002</v>
      </c>
      <c r="H25" s="28">
        <v>5.3069838010875898</v>
      </c>
      <c r="I25" s="28">
        <v>2.8126675635386902</v>
      </c>
      <c r="J25" s="28">
        <v>2.5822728539434698</v>
      </c>
      <c r="K25" s="28">
        <v>7</v>
      </c>
      <c r="L25" s="29">
        <f t="shared" si="30"/>
        <v>34.689973911502626</v>
      </c>
      <c r="M25" s="30"/>
      <c r="N25" s="26" t="s">
        <v>32</v>
      </c>
      <c r="O25" s="31">
        <f t="shared" ref="O25:V25" si="43">E25*1000000/$D$25</f>
        <v>1.9390144462868777</v>
      </c>
      <c r="P25" s="31">
        <f t="shared" si="43"/>
        <v>0.59149171768367204</v>
      </c>
      <c r="Q25" s="31">
        <f t="shared" si="43"/>
        <v>0.61368219304090321</v>
      </c>
      <c r="R25" s="31">
        <f t="shared" si="43"/>
        <v>0.98222909514854528</v>
      </c>
      <c r="S25" s="31">
        <f t="shared" si="43"/>
        <v>0.52057515519872111</v>
      </c>
      <c r="T25" s="31">
        <f t="shared" si="43"/>
        <v>0.47793315823495647</v>
      </c>
      <c r="U25" s="31">
        <f t="shared" si="43"/>
        <v>1.2955765315565426</v>
      </c>
      <c r="V25" s="32">
        <f t="shared" si="43"/>
        <v>6.4205022971502181</v>
      </c>
      <c r="X25" s="26" t="s">
        <v>32</v>
      </c>
      <c r="Y25" s="27">
        <v>5403000</v>
      </c>
      <c r="Z25" s="11">
        <f t="shared" si="32"/>
        <v>2656.1841464338813</v>
      </c>
      <c r="AA25" s="11">
        <f t="shared" si="33"/>
        <v>810.26261886130806</v>
      </c>
      <c r="AB25" s="11">
        <f t="shared" si="34"/>
        <v>840.66053000559089</v>
      </c>
      <c r="AC25" s="11">
        <f t="shared" si="35"/>
        <v>1345.5192949674718</v>
      </c>
      <c r="AD25" s="11">
        <f t="shared" si="36"/>
        <v>713.11664382598565</v>
      </c>
      <c r="AE25" s="11">
        <f t="shared" si="37"/>
        <v>654.7029499392122</v>
      </c>
      <c r="AF25" s="11">
        <f t="shared" si="38"/>
        <v>1774.7623542476404</v>
      </c>
      <c r="AG25" s="11">
        <f t="shared" si="39"/>
        <v>8795.208538281091</v>
      </c>
      <c r="AH25" s="24">
        <f t="shared" si="40"/>
        <v>266638.05</v>
      </c>
      <c r="AI25" s="25">
        <v>49350</v>
      </c>
      <c r="AJ25" s="27">
        <v>36235.97</v>
      </c>
      <c r="AK25" s="200">
        <v>0.248</v>
      </c>
      <c r="AL25" s="51">
        <f t="shared" si="41"/>
        <v>2069.3679641893859</v>
      </c>
      <c r="AM25" s="51">
        <f t="shared" ref="AM25:AM39" si="44">AG25*$AM$109/$AG$109</f>
        <v>1115.7581807049696</v>
      </c>
      <c r="AN25" s="26" t="s">
        <v>32</v>
      </c>
    </row>
    <row r="26" spans="3:40">
      <c r="C26" s="26" t="s">
        <v>33</v>
      </c>
      <c r="D26" s="27">
        <v>9495000</v>
      </c>
      <c r="E26" s="28">
        <v>14.470657353467899</v>
      </c>
      <c r="F26" s="28">
        <v>1.1349</v>
      </c>
      <c r="G26" s="28">
        <v>1.9597500000000001</v>
      </c>
      <c r="H26" s="28">
        <v>13.820166109712501</v>
      </c>
      <c r="I26" s="28">
        <v>15.0363205755338</v>
      </c>
      <c r="J26" s="28">
        <v>4.0978207654679402</v>
      </c>
      <c r="K26" s="28">
        <v>10</v>
      </c>
      <c r="L26" s="29">
        <f t="shared" si="30"/>
        <v>60.51961480418214</v>
      </c>
      <c r="M26" s="30"/>
      <c r="N26" s="26" t="s">
        <v>33</v>
      </c>
      <c r="O26" s="31">
        <f t="shared" ref="O26:V26" si="45">E26*1000000/$D$26</f>
        <v>1.5240292104758189</v>
      </c>
      <c r="P26" s="31">
        <f t="shared" si="45"/>
        <v>0.11952606635071091</v>
      </c>
      <c r="Q26" s="31">
        <f t="shared" si="45"/>
        <v>0.20639810426540284</v>
      </c>
      <c r="R26" s="31">
        <f t="shared" si="45"/>
        <v>1.4555203907016852</v>
      </c>
      <c r="S26" s="31">
        <f t="shared" si="45"/>
        <v>1.5836040627207792</v>
      </c>
      <c r="T26" s="31">
        <f t="shared" si="45"/>
        <v>0.43157669989130493</v>
      </c>
      <c r="U26" s="31">
        <f t="shared" si="45"/>
        <v>1.05318588730911</v>
      </c>
      <c r="V26" s="32">
        <f t="shared" si="45"/>
        <v>6.3738404217148119</v>
      </c>
      <c r="X26" s="26" t="s">
        <v>33</v>
      </c>
      <c r="Y26" s="27">
        <v>9495000</v>
      </c>
      <c r="Z26" s="11">
        <f t="shared" si="32"/>
        <v>2087.7112263500367</v>
      </c>
      <c r="AA26" s="11">
        <f t="shared" si="33"/>
        <v>163.73433582938389</v>
      </c>
      <c r="AB26" s="11">
        <f t="shared" si="34"/>
        <v>282.73712630331755</v>
      </c>
      <c r="AC26" s="11">
        <f t="shared" si="35"/>
        <v>1993.8635289677825</v>
      </c>
      <c r="AD26" s="11">
        <f t="shared" si="36"/>
        <v>2169.3206121708749</v>
      </c>
      <c r="AE26" s="11">
        <f t="shared" si="37"/>
        <v>591.20095284320269</v>
      </c>
      <c r="AF26" s="11">
        <f t="shared" si="38"/>
        <v>1442.7203791469194</v>
      </c>
      <c r="AG26" s="11">
        <f t="shared" si="39"/>
        <v>8731.2881616115174</v>
      </c>
      <c r="AH26" s="24">
        <f t="shared" si="40"/>
        <v>540797.22</v>
      </c>
      <c r="AI26" s="25">
        <v>56956</v>
      </c>
      <c r="AJ26" s="27">
        <v>40393.561000000002</v>
      </c>
      <c r="AK26" s="200">
        <v>0.48399999999999999</v>
      </c>
      <c r="AL26" s="51">
        <f t="shared" si="41"/>
        <v>2388.3064188119693</v>
      </c>
      <c r="AM26" s="51">
        <f t="shared" si="44"/>
        <v>1107.6492560703346</v>
      </c>
      <c r="AN26" s="26" t="s">
        <v>33</v>
      </c>
    </row>
    <row r="27" spans="3:40">
      <c r="C27" s="26" t="s">
        <v>34</v>
      </c>
      <c r="D27" s="27">
        <v>10788000</v>
      </c>
      <c r="E27" s="28">
        <v>33.716440031999902</v>
      </c>
      <c r="F27" s="28">
        <v>14.4498064488391</v>
      </c>
      <c r="G27" s="28">
        <v>2.0720000000000001</v>
      </c>
      <c r="H27" s="28">
        <v>10.942661899805399</v>
      </c>
      <c r="I27" s="43">
        <v>0</v>
      </c>
      <c r="J27" s="28">
        <v>2.0714886278918598</v>
      </c>
      <c r="K27" s="28">
        <v>3</v>
      </c>
      <c r="L27" s="29">
        <f t="shared" si="30"/>
        <v>66.252397008536263</v>
      </c>
      <c r="M27" s="30"/>
      <c r="N27" s="26" t="s">
        <v>34</v>
      </c>
      <c r="O27" s="31">
        <f t="shared" ref="O27:V27" si="46">E27*1000000/$D$27</f>
        <v>3.1253652235817482</v>
      </c>
      <c r="P27" s="31">
        <f t="shared" si="46"/>
        <v>1.3394333007822674</v>
      </c>
      <c r="Q27" s="31">
        <f t="shared" si="46"/>
        <v>0.19206525769373378</v>
      </c>
      <c r="R27" s="31">
        <f t="shared" si="46"/>
        <v>1.0143364756957174</v>
      </c>
      <c r="S27" s="31">
        <f t="shared" si="46"/>
        <v>0</v>
      </c>
      <c r="T27" s="31">
        <f t="shared" si="46"/>
        <v>0.19201785575564143</v>
      </c>
      <c r="U27" s="31">
        <f t="shared" si="46"/>
        <v>0.27808676307007785</v>
      </c>
      <c r="V27" s="32">
        <f t="shared" si="46"/>
        <v>6.1413048765791869</v>
      </c>
      <c r="X27" s="26" t="s">
        <v>34</v>
      </c>
      <c r="Y27" s="27">
        <v>10788000</v>
      </c>
      <c r="Z27" s="11">
        <f t="shared" si="32"/>
        <v>4281.3221812713646</v>
      </c>
      <c r="AA27" s="11">
        <f t="shared" si="33"/>
        <v>1834.8401197094993</v>
      </c>
      <c r="AB27" s="11">
        <f t="shared" si="34"/>
        <v>263.10309010011122</v>
      </c>
      <c r="AC27" s="11">
        <f t="shared" si="35"/>
        <v>1389.5020076059625</v>
      </c>
      <c r="AD27" s="11">
        <f t="shared" si="36"/>
        <v>0</v>
      </c>
      <c r="AE27" s="11">
        <f t="shared" si="37"/>
        <v>263.03815593899026</v>
      </c>
      <c r="AF27" s="11">
        <f t="shared" si="38"/>
        <v>380.94076751946602</v>
      </c>
      <c r="AG27" s="11">
        <f t="shared" si="39"/>
        <v>8412.7463221453963</v>
      </c>
      <c r="AH27" s="24">
        <f t="shared" si="40"/>
        <v>505719.864</v>
      </c>
      <c r="AI27" s="25">
        <v>46878</v>
      </c>
      <c r="AJ27" s="27">
        <v>37736.857000000004</v>
      </c>
      <c r="AK27" s="200">
        <v>0.52400000000000002</v>
      </c>
      <c r="AL27" s="51">
        <f t="shared" si="41"/>
        <v>1965.7108698129693</v>
      </c>
      <c r="AM27" s="51">
        <f t="shared" si="44"/>
        <v>1067.2391098260257</v>
      </c>
      <c r="AN27" s="26" t="s">
        <v>34</v>
      </c>
    </row>
    <row r="28" spans="3:40">
      <c r="C28" s="26" t="s">
        <v>35</v>
      </c>
      <c r="D28" s="27">
        <v>16714000</v>
      </c>
      <c r="E28" s="28">
        <v>50.070999999999998</v>
      </c>
      <c r="F28" s="28">
        <v>34.250501576382902</v>
      </c>
      <c r="G28" s="28">
        <v>7.8043902000000003</v>
      </c>
      <c r="H28" s="28">
        <v>0.93700502330632995</v>
      </c>
      <c r="I28" s="43">
        <v>0</v>
      </c>
      <c r="J28" s="28">
        <v>2.72525682219305</v>
      </c>
      <c r="K28" s="28">
        <v>3</v>
      </c>
      <c r="L28" s="29">
        <f t="shared" si="30"/>
        <v>98.788153621882273</v>
      </c>
      <c r="M28" s="30"/>
      <c r="N28" s="26" t="s">
        <v>35</v>
      </c>
      <c r="O28" s="31">
        <f t="shared" ref="O28:V28" si="47">E28*1000000/$D$28</f>
        <v>2.9957520641378483</v>
      </c>
      <c r="P28" s="31">
        <f t="shared" si="47"/>
        <v>2.0492103372252548</v>
      </c>
      <c r="Q28" s="31">
        <f t="shared" si="47"/>
        <v>0.46693731003948785</v>
      </c>
      <c r="R28" s="31">
        <f t="shared" si="47"/>
        <v>5.6061087908719033E-2</v>
      </c>
      <c r="S28" s="31">
        <f t="shared" si="47"/>
        <v>0</v>
      </c>
      <c r="T28" s="31">
        <f t="shared" si="47"/>
        <v>0.16305234068404031</v>
      </c>
      <c r="U28" s="31">
        <f t="shared" si="47"/>
        <v>0.17949024769654182</v>
      </c>
      <c r="V28" s="32">
        <f t="shared" si="47"/>
        <v>5.9105033876918913</v>
      </c>
      <c r="X28" s="26" t="s">
        <v>35</v>
      </c>
      <c r="Y28" s="27">
        <v>16714000</v>
      </c>
      <c r="Z28" s="11">
        <f t="shared" si="32"/>
        <v>4103.7699098360654</v>
      </c>
      <c r="AA28" s="11">
        <f t="shared" si="33"/>
        <v>2807.1374201823996</v>
      </c>
      <c r="AB28" s="11">
        <f t="shared" si="34"/>
        <v>639.64014434262299</v>
      </c>
      <c r="AC28" s="11">
        <f t="shared" si="35"/>
        <v>76.796010065901584</v>
      </c>
      <c r="AD28" s="11">
        <f t="shared" si="36"/>
        <v>0</v>
      </c>
      <c r="AE28" s="11">
        <f t="shared" si="37"/>
        <v>223.35936856646151</v>
      </c>
      <c r="AF28" s="11">
        <f t="shared" si="38"/>
        <v>245.87704918032787</v>
      </c>
      <c r="AG28" s="11">
        <f t="shared" si="39"/>
        <v>8096.5799021737776</v>
      </c>
      <c r="AH28" s="24">
        <f t="shared" si="40"/>
        <v>841633.47</v>
      </c>
      <c r="AI28" s="25">
        <v>50355</v>
      </c>
      <c r="AJ28" s="27">
        <v>42183.002</v>
      </c>
      <c r="AK28" s="200">
        <v>0.89200000000000002</v>
      </c>
      <c r="AL28" s="51">
        <f t="shared" si="41"/>
        <v>2111.5101081409634</v>
      </c>
      <c r="AM28" s="51">
        <f t="shared" si="44"/>
        <v>1027.1303087655244</v>
      </c>
      <c r="AN28" s="26" t="s">
        <v>35</v>
      </c>
    </row>
    <row r="29" spans="3:40">
      <c r="C29" s="26" t="s">
        <v>36</v>
      </c>
      <c r="D29" s="27">
        <v>8429000</v>
      </c>
      <c r="E29" s="28">
        <v>12.477249928199999</v>
      </c>
      <c r="F29" s="28">
        <v>8.5259644339780394</v>
      </c>
      <c r="G29" s="28">
        <v>2.475043205</v>
      </c>
      <c r="H29" s="43">
        <v>0</v>
      </c>
      <c r="I29" s="28">
        <v>6.8509025632163603</v>
      </c>
      <c r="J29" s="28">
        <v>1.6426443168998099</v>
      </c>
      <c r="K29" s="28">
        <v>5</v>
      </c>
      <c r="L29" s="29">
        <f t="shared" si="30"/>
        <v>36.971804447294204</v>
      </c>
      <c r="M29" s="30"/>
      <c r="N29" s="26" t="s">
        <v>36</v>
      </c>
      <c r="O29" s="31">
        <f t="shared" ref="O29:V29" si="48">E29*1000000/$D$29</f>
        <v>1.4802764181041641</v>
      </c>
      <c r="P29" s="31">
        <f t="shared" si="48"/>
        <v>1.0115036699463804</v>
      </c>
      <c r="Q29" s="31">
        <f t="shared" si="48"/>
        <v>0.29363426325780045</v>
      </c>
      <c r="R29" s="31">
        <f t="shared" si="48"/>
        <v>0</v>
      </c>
      <c r="S29" s="31">
        <f t="shared" si="48"/>
        <v>0.8127776205025935</v>
      </c>
      <c r="T29" s="31">
        <f t="shared" si="48"/>
        <v>0.19488009454262784</v>
      </c>
      <c r="U29" s="31">
        <f t="shared" si="48"/>
        <v>0.59319017677067265</v>
      </c>
      <c r="V29" s="32">
        <f t="shared" si="48"/>
        <v>4.3862622431242384</v>
      </c>
      <c r="X29" s="26" t="s">
        <v>36</v>
      </c>
      <c r="Y29" s="27">
        <v>8429000</v>
      </c>
      <c r="Z29" s="11">
        <f t="shared" si="32"/>
        <v>2027.7758949334248</v>
      </c>
      <c r="AA29" s="11">
        <f t="shared" si="33"/>
        <v>1385.6214518237587</v>
      </c>
      <c r="AB29" s="11">
        <f t="shared" si="34"/>
        <v>402.2387127691203</v>
      </c>
      <c r="AC29" s="11">
        <f t="shared" si="35"/>
        <v>0</v>
      </c>
      <c r="AD29" s="11">
        <f t="shared" si="36"/>
        <v>1113.3939895545443</v>
      </c>
      <c r="AE29" s="11">
        <f t="shared" si="37"/>
        <v>266.95903095044781</v>
      </c>
      <c r="AF29" s="11">
        <f t="shared" si="38"/>
        <v>812.58927512160403</v>
      </c>
      <c r="AG29" s="11">
        <f t="shared" si="39"/>
        <v>6008.5783551528984</v>
      </c>
      <c r="AH29" s="24">
        <f t="shared" si="40"/>
        <v>419840.06099999999</v>
      </c>
      <c r="AI29" s="25">
        <v>49809</v>
      </c>
      <c r="AJ29" s="27">
        <v>41822</v>
      </c>
      <c r="AK29" s="200">
        <v>0.44600000000000001</v>
      </c>
      <c r="AL29" s="51">
        <f t="shared" si="41"/>
        <v>2088.614973218017</v>
      </c>
      <c r="AM29" s="51">
        <f t="shared" si="44"/>
        <v>762.24690125185919</v>
      </c>
      <c r="AN29" s="26" t="s">
        <v>36</v>
      </c>
    </row>
    <row r="30" spans="3:40">
      <c r="C30" s="26" t="s">
        <v>37</v>
      </c>
      <c r="D30" s="27">
        <v>81991000</v>
      </c>
      <c r="E30" s="28">
        <v>111.547</v>
      </c>
      <c r="F30" s="28">
        <v>65.276583548294596</v>
      </c>
      <c r="G30" s="28">
        <v>77.553262634947899</v>
      </c>
      <c r="H30" s="28">
        <v>24.437706475992101</v>
      </c>
      <c r="I30" s="28">
        <v>4.4123636692763597</v>
      </c>
      <c r="J30" s="28">
        <v>23.1793456125265</v>
      </c>
      <c r="K30" s="28">
        <v>23</v>
      </c>
      <c r="L30" s="29">
        <f t="shared" si="30"/>
        <v>329.40626194103749</v>
      </c>
      <c r="M30" s="30"/>
      <c r="N30" s="26" t="s">
        <v>37</v>
      </c>
      <c r="O30" s="31">
        <f t="shared" ref="O30:V30" si="49">E30*1000000/$D$30</f>
        <v>1.3604785891134392</v>
      </c>
      <c r="P30" s="31">
        <f t="shared" si="49"/>
        <v>0.79614327850977051</v>
      </c>
      <c r="Q30" s="31">
        <f t="shared" si="49"/>
        <v>0.94587531113107415</v>
      </c>
      <c r="R30" s="31">
        <f t="shared" si="49"/>
        <v>0.29805352387447526</v>
      </c>
      <c r="S30" s="31">
        <f t="shared" si="49"/>
        <v>5.3815219588447018E-2</v>
      </c>
      <c r="T30" s="31">
        <f t="shared" si="49"/>
        <v>0.28270597519882057</v>
      </c>
      <c r="U30" s="31">
        <f t="shared" si="49"/>
        <v>0.28051859350416508</v>
      </c>
      <c r="V30" s="32">
        <f t="shared" si="49"/>
        <v>4.0175904909201918</v>
      </c>
      <c r="X30" s="26" t="s">
        <v>37</v>
      </c>
      <c r="Y30" s="27">
        <v>81991000</v>
      </c>
      <c r="Z30" s="11">
        <f t="shared" si="32"/>
        <v>1863.6692815187034</v>
      </c>
      <c r="AA30" s="11">
        <f t="shared" si="33"/>
        <v>1090.6072199292298</v>
      </c>
      <c r="AB30" s="11">
        <f t="shared" si="34"/>
        <v>1295.7195913319467</v>
      </c>
      <c r="AC30" s="11">
        <f t="shared" si="35"/>
        <v>408.29249437526033</v>
      </c>
      <c r="AD30" s="11">
        <f t="shared" si="36"/>
        <v>73.719478151088794</v>
      </c>
      <c r="AE30" s="11">
        <f t="shared" si="37"/>
        <v>387.26845530378193</v>
      </c>
      <c r="AF30" s="11">
        <f t="shared" si="38"/>
        <v>384.27204205339615</v>
      </c>
      <c r="AG30" s="11">
        <f t="shared" si="39"/>
        <v>5503.5485626634072</v>
      </c>
      <c r="AH30" s="24">
        <f t="shared" si="40"/>
        <v>3586450.3220000002</v>
      </c>
      <c r="AI30" s="25">
        <v>43742</v>
      </c>
      <c r="AJ30" s="27">
        <v>37896.947999999997</v>
      </c>
      <c r="AK30" s="200">
        <v>3.9279999999999999</v>
      </c>
      <c r="AL30" s="51">
        <f t="shared" si="41"/>
        <v>1834.2106076914311</v>
      </c>
      <c r="AM30" s="51">
        <f t="shared" si="44"/>
        <v>698.17893515221635</v>
      </c>
      <c r="AN30" s="26" t="s">
        <v>37</v>
      </c>
    </row>
    <row r="31" spans="3:40">
      <c r="C31" s="26" t="s">
        <v>38</v>
      </c>
      <c r="D31" s="27">
        <v>63458000</v>
      </c>
      <c r="E31" s="28">
        <v>82.926699999999997</v>
      </c>
      <c r="F31" s="28">
        <v>36.313525799999901</v>
      </c>
      <c r="G31" s="28">
        <v>9.0210000000000008</v>
      </c>
      <c r="H31" s="28">
        <v>100.032151875819</v>
      </c>
      <c r="I31" s="28">
        <v>10.3058936280942</v>
      </c>
      <c r="J31" s="28">
        <v>4.3032080866592102</v>
      </c>
      <c r="K31" s="28">
        <v>9</v>
      </c>
      <c r="L31" s="29">
        <f t="shared" si="30"/>
        <v>251.90247939057232</v>
      </c>
      <c r="M31" s="30"/>
      <c r="N31" s="26" t="s">
        <v>38</v>
      </c>
      <c r="O31" s="31">
        <f t="shared" ref="O31:V31" si="50">E31*1000000/$D$31</f>
        <v>1.3067966213873743</v>
      </c>
      <c r="P31" s="31">
        <f t="shared" si="50"/>
        <v>0.57224504081439531</v>
      </c>
      <c r="Q31" s="31">
        <f t="shared" si="50"/>
        <v>0.14215701723974913</v>
      </c>
      <c r="R31" s="31">
        <f t="shared" si="50"/>
        <v>1.5763521049484541</v>
      </c>
      <c r="S31" s="31">
        <f t="shared" si="50"/>
        <v>0.16240495490078793</v>
      </c>
      <c r="T31" s="31">
        <f t="shared" si="50"/>
        <v>6.7811908453767999E-2</v>
      </c>
      <c r="U31" s="31">
        <f t="shared" si="50"/>
        <v>0.14182608969712251</v>
      </c>
      <c r="V31" s="32">
        <f t="shared" si="50"/>
        <v>3.9695937374416514</v>
      </c>
      <c r="X31" s="26" t="s">
        <v>38</v>
      </c>
      <c r="Y31" s="27">
        <v>63458000</v>
      </c>
      <c r="Z31" s="11">
        <f t="shared" si="32"/>
        <v>1790.1323401635727</v>
      </c>
      <c r="AA31" s="11">
        <f t="shared" si="33"/>
        <v>783.89730834513011</v>
      </c>
      <c r="AB31" s="11">
        <f t="shared" si="34"/>
        <v>194.73563810709447</v>
      </c>
      <c r="AC31" s="11">
        <f t="shared" si="35"/>
        <v>2159.3864235410042</v>
      </c>
      <c r="AD31" s="11">
        <f t="shared" si="36"/>
        <v>222.47253873525807</v>
      </c>
      <c r="AE31" s="11">
        <f t="shared" si="37"/>
        <v>92.893024350204001</v>
      </c>
      <c r="AF31" s="11">
        <f t="shared" si="38"/>
        <v>194.28231271076933</v>
      </c>
      <c r="AG31" s="11">
        <f t="shared" si="39"/>
        <v>5437.7995859530329</v>
      </c>
      <c r="AH31" s="24">
        <f t="shared" si="40"/>
        <v>2792659.6639999999</v>
      </c>
      <c r="AI31" s="25">
        <v>44008</v>
      </c>
      <c r="AJ31" s="27">
        <v>35156.451000000001</v>
      </c>
      <c r="AK31" s="200">
        <v>2.8109999999999999</v>
      </c>
      <c r="AL31" s="51">
        <f t="shared" si="41"/>
        <v>1845.3646477820973</v>
      </c>
      <c r="AM31" s="51">
        <f t="shared" si="44"/>
        <v>689.83803472691284</v>
      </c>
      <c r="AN31" s="26" t="s">
        <v>38</v>
      </c>
    </row>
    <row r="32" spans="3:40">
      <c r="C32" s="26" t="s">
        <v>39</v>
      </c>
      <c r="D32" s="27">
        <v>5593000</v>
      </c>
      <c r="E32" s="28">
        <v>8.2859999999999996</v>
      </c>
      <c r="F32" s="28">
        <v>3.7607571000000002</v>
      </c>
      <c r="G32" s="28">
        <v>3.2107987150000001</v>
      </c>
      <c r="H32" s="43">
        <v>0</v>
      </c>
      <c r="I32" s="43">
        <v>0</v>
      </c>
      <c r="J32" s="28">
        <v>3.4421271255314698</v>
      </c>
      <c r="K32" s="28">
        <v>2</v>
      </c>
      <c r="L32" s="29">
        <f t="shared" si="30"/>
        <v>20.699682940531471</v>
      </c>
      <c r="M32" s="30"/>
      <c r="N32" s="26" t="s">
        <v>39</v>
      </c>
      <c r="O32" s="31">
        <f t="shared" ref="O32:V32" si="51">E32*1000000/$D$32</f>
        <v>1.4814947255497943</v>
      </c>
      <c r="P32" s="31">
        <f t="shared" si="51"/>
        <v>0.67240427319864116</v>
      </c>
      <c r="Q32" s="31">
        <f t="shared" si="51"/>
        <v>0.57407450652601477</v>
      </c>
      <c r="R32" s="31">
        <f t="shared" si="51"/>
        <v>0</v>
      </c>
      <c r="S32" s="31">
        <f t="shared" si="51"/>
        <v>0</v>
      </c>
      <c r="T32" s="31">
        <f t="shared" si="51"/>
        <v>0.6154348516952387</v>
      </c>
      <c r="U32" s="31">
        <f t="shared" si="51"/>
        <v>0.35758984444841768</v>
      </c>
      <c r="V32" s="32">
        <f t="shared" si="51"/>
        <v>3.7009982014181064</v>
      </c>
      <c r="X32" s="26" t="s">
        <v>39</v>
      </c>
      <c r="Y32" s="27">
        <v>5593000</v>
      </c>
      <c r="Z32" s="11">
        <f t="shared" si="32"/>
        <v>2029.4448092258181</v>
      </c>
      <c r="AA32" s="11">
        <f t="shared" si="33"/>
        <v>921.10173489671013</v>
      </c>
      <c r="AB32" s="11">
        <f t="shared" si="34"/>
        <v>786.40342573324608</v>
      </c>
      <c r="AC32" s="11">
        <f t="shared" si="35"/>
        <v>0</v>
      </c>
      <c r="AD32" s="11">
        <f t="shared" si="36"/>
        <v>0</v>
      </c>
      <c r="AE32" s="11">
        <f t="shared" si="37"/>
        <v>843.06143224779476</v>
      </c>
      <c r="AF32" s="11">
        <f t="shared" si="38"/>
        <v>489.84909708564282</v>
      </c>
      <c r="AG32" s="11">
        <f t="shared" si="39"/>
        <v>5069.8604991892116</v>
      </c>
      <c r="AH32" s="24">
        <f t="shared" si="40"/>
        <v>335177.304</v>
      </c>
      <c r="AI32" s="25">
        <v>59928</v>
      </c>
      <c r="AJ32" s="27">
        <v>37151.508000000002</v>
      </c>
      <c r="AK32" s="200">
        <v>0.26200000000000001</v>
      </c>
      <c r="AL32" s="51">
        <f t="shared" si="41"/>
        <v>2512.9297539603149</v>
      </c>
      <c r="AM32" s="51">
        <f t="shared" si="44"/>
        <v>643.16136477974624</v>
      </c>
      <c r="AN32" s="26" t="s">
        <v>39</v>
      </c>
    </row>
    <row r="33" spans="3:40">
      <c r="C33" s="26" t="s">
        <v>40</v>
      </c>
      <c r="D33" s="27">
        <v>62798000</v>
      </c>
      <c r="E33" s="28">
        <v>71.614014486390005</v>
      </c>
      <c r="F33" s="28">
        <v>72.180000000000007</v>
      </c>
      <c r="G33" s="28">
        <v>30.817392000000002</v>
      </c>
      <c r="H33" s="28">
        <v>15.6197264690183</v>
      </c>
      <c r="I33" s="28">
        <v>1.2883783557517099</v>
      </c>
      <c r="J33" s="28">
        <v>6.6327976414897796</v>
      </c>
      <c r="K33" s="28">
        <v>15</v>
      </c>
      <c r="L33" s="29">
        <f t="shared" si="30"/>
        <v>213.15230895264983</v>
      </c>
      <c r="M33" s="30"/>
      <c r="N33" s="26" t="s">
        <v>40</v>
      </c>
      <c r="O33" s="31">
        <f t="shared" ref="O33:V33" si="52">E33*1000000/$D$33</f>
        <v>1.1403868671994333</v>
      </c>
      <c r="P33" s="31">
        <f t="shared" si="52"/>
        <v>1.149399662409631</v>
      </c>
      <c r="Q33" s="31">
        <f t="shared" si="52"/>
        <v>0.49073843116022803</v>
      </c>
      <c r="R33" s="31">
        <f t="shared" si="52"/>
        <v>0.24872968038820184</v>
      </c>
      <c r="S33" s="31">
        <f t="shared" si="52"/>
        <v>2.0516232296437939E-2</v>
      </c>
      <c r="T33" s="31">
        <f t="shared" si="52"/>
        <v>0.10562116057023758</v>
      </c>
      <c r="U33" s="31">
        <f t="shared" si="52"/>
        <v>0.23886111022644033</v>
      </c>
      <c r="V33" s="32">
        <f t="shared" si="52"/>
        <v>3.3942531442506105</v>
      </c>
      <c r="X33" s="26" t="s">
        <v>40</v>
      </c>
      <c r="Y33" s="27">
        <v>62798000</v>
      </c>
      <c r="Z33" s="11">
        <f t="shared" si="32"/>
        <v>1562.1737750624172</v>
      </c>
      <c r="AA33" s="11">
        <f t="shared" si="33"/>
        <v>1574.5200697474445</v>
      </c>
      <c r="AB33" s="11">
        <f t="shared" si="34"/>
        <v>672.2444195244434</v>
      </c>
      <c r="AC33" s="11">
        <f t="shared" si="35"/>
        <v>340.72558616562333</v>
      </c>
      <c r="AD33" s="11">
        <f t="shared" si="36"/>
        <v>28.104427522295364</v>
      </c>
      <c r="AE33" s="11">
        <f t="shared" si="37"/>
        <v>144.68651988222737</v>
      </c>
      <c r="AF33" s="11">
        <f t="shared" si="38"/>
        <v>327.20699703812227</v>
      </c>
      <c r="AG33" s="11">
        <f t="shared" si="39"/>
        <v>4649.6617949425745</v>
      </c>
      <c r="AH33" s="24">
        <f t="shared" si="40"/>
        <v>2423500.4160000002</v>
      </c>
      <c r="AI33" s="25">
        <v>38592</v>
      </c>
      <c r="AJ33" s="27">
        <v>36089.595000000001</v>
      </c>
      <c r="AK33" s="200">
        <v>2.8650000000000002</v>
      </c>
      <c r="AL33" s="51">
        <f t="shared" si="41"/>
        <v>1618.2583277405631</v>
      </c>
      <c r="AM33" s="51">
        <f t="shared" si="44"/>
        <v>589.85505149061953</v>
      </c>
      <c r="AN33" s="26" t="s">
        <v>40</v>
      </c>
    </row>
    <row r="34" spans="3:40">
      <c r="C34" s="26" t="s">
        <v>41</v>
      </c>
      <c r="D34" s="27">
        <v>46772000</v>
      </c>
      <c r="E34" s="28">
        <v>69.477661193506705</v>
      </c>
      <c r="F34" s="28">
        <v>28.93</v>
      </c>
      <c r="G34" s="28">
        <v>14.88431662</v>
      </c>
      <c r="H34" s="28">
        <v>13.0444386115761</v>
      </c>
      <c r="I34" s="28">
        <v>6.9222473638955204</v>
      </c>
      <c r="J34" s="28">
        <v>12.673009910847499</v>
      </c>
      <c r="K34" s="28">
        <v>6</v>
      </c>
      <c r="L34" s="29">
        <f t="shared" si="30"/>
        <v>151.93167369982581</v>
      </c>
      <c r="M34" s="30"/>
      <c r="N34" s="26" t="s">
        <v>41</v>
      </c>
      <c r="O34" s="31">
        <f t="shared" ref="O34:V34" si="53">E34*1000000/$D$34</f>
        <v>1.4854541433658321</v>
      </c>
      <c r="P34" s="31">
        <f t="shared" si="53"/>
        <v>0.61853245531514578</v>
      </c>
      <c r="Q34" s="31">
        <f t="shared" si="53"/>
        <v>0.31823134824253824</v>
      </c>
      <c r="R34" s="31">
        <f t="shared" si="53"/>
        <v>0.27889418052629988</v>
      </c>
      <c r="S34" s="31">
        <f t="shared" si="53"/>
        <v>0.14799981535738307</v>
      </c>
      <c r="T34" s="31">
        <f t="shared" si="53"/>
        <v>0.27095291864464849</v>
      </c>
      <c r="U34" s="31">
        <f t="shared" si="53"/>
        <v>0.12828187804669461</v>
      </c>
      <c r="V34" s="32">
        <f t="shared" si="53"/>
        <v>3.2483467394985417</v>
      </c>
      <c r="X34" s="26" t="s">
        <v>41</v>
      </c>
      <c r="Y34" s="27">
        <v>46772000</v>
      </c>
      <c r="Z34" s="11">
        <f t="shared" si="32"/>
        <v>2034.8686691935491</v>
      </c>
      <c r="AA34" s="11">
        <f t="shared" si="33"/>
        <v>847.30472483537153</v>
      </c>
      <c r="AB34" s="11">
        <f t="shared" si="34"/>
        <v>435.93334939756812</v>
      </c>
      <c r="AC34" s="11">
        <f t="shared" si="35"/>
        <v>382.04681881829873</v>
      </c>
      <c r="AD34" s="11">
        <f t="shared" si="36"/>
        <v>202.73947106491087</v>
      </c>
      <c r="AE34" s="11">
        <f t="shared" si="37"/>
        <v>371.16837799331415</v>
      </c>
      <c r="AF34" s="11">
        <f t="shared" si="38"/>
        <v>175.7285983066792</v>
      </c>
      <c r="AG34" s="11">
        <f t="shared" si="39"/>
        <v>4449.790009609691</v>
      </c>
      <c r="AH34" s="24">
        <f t="shared" si="40"/>
        <v>1513541.92</v>
      </c>
      <c r="AI34" s="25">
        <v>32360</v>
      </c>
      <c r="AJ34" s="27">
        <v>30625.746999999999</v>
      </c>
      <c r="AK34" s="200">
        <v>1.792</v>
      </c>
      <c r="AL34" s="51">
        <f t="shared" si="41"/>
        <v>1356.9351027592409</v>
      </c>
      <c r="AM34" s="51">
        <f t="shared" si="44"/>
        <v>564.49936167307533</v>
      </c>
      <c r="AN34" s="26" t="s">
        <v>41</v>
      </c>
    </row>
    <row r="35" spans="3:40">
      <c r="C35" s="26" t="s">
        <v>42</v>
      </c>
      <c r="D35" s="27">
        <v>4579000</v>
      </c>
      <c r="E35" s="28">
        <v>6.8466313681265101</v>
      </c>
      <c r="F35" s="28">
        <v>4.2116690062500002</v>
      </c>
      <c r="G35" s="28">
        <v>1.264</v>
      </c>
      <c r="H35" s="43">
        <v>0</v>
      </c>
      <c r="I35" s="28">
        <v>0.16052631578946999</v>
      </c>
      <c r="J35" s="28">
        <v>1.0682373172828901</v>
      </c>
      <c r="K35" s="28">
        <v>1</v>
      </c>
      <c r="L35" s="29">
        <f t="shared" si="30"/>
        <v>14.55106400744887</v>
      </c>
      <c r="M35" s="30"/>
      <c r="N35" s="26" t="s">
        <v>42</v>
      </c>
      <c r="O35" s="31">
        <f t="shared" ref="O35:V35" si="54">E35*1000000/$D$35</f>
        <v>1.4952241467845622</v>
      </c>
      <c r="P35" s="31">
        <f t="shared" si="54"/>
        <v>0.91977921079930125</v>
      </c>
      <c r="Q35" s="31">
        <f t="shared" si="54"/>
        <v>0.27604280410569992</v>
      </c>
      <c r="R35" s="31">
        <f t="shared" si="54"/>
        <v>0</v>
      </c>
      <c r="S35" s="31">
        <f t="shared" si="54"/>
        <v>3.5057068309558855E-2</v>
      </c>
      <c r="T35" s="31">
        <f t="shared" si="54"/>
        <v>0.23329052572240444</v>
      </c>
      <c r="U35" s="31">
        <f t="shared" si="54"/>
        <v>0.21838829438742083</v>
      </c>
      <c r="V35" s="32">
        <f t="shared" si="54"/>
        <v>3.1777820501089473</v>
      </c>
      <c r="X35" s="26" t="s">
        <v>42</v>
      </c>
      <c r="Y35" s="27">
        <v>4579000</v>
      </c>
      <c r="Z35" s="11">
        <f t="shared" si="32"/>
        <v>2048.2522353867407</v>
      </c>
      <c r="AA35" s="11">
        <f t="shared" si="33"/>
        <v>1259.9715090431632</v>
      </c>
      <c r="AB35" s="11">
        <f t="shared" si="34"/>
        <v>378.14082376064641</v>
      </c>
      <c r="AC35" s="11">
        <f t="shared" si="35"/>
        <v>0</v>
      </c>
      <c r="AD35" s="11">
        <f t="shared" si="36"/>
        <v>48.02338076573723</v>
      </c>
      <c r="AE35" s="11">
        <f t="shared" si="37"/>
        <v>319.57605943767015</v>
      </c>
      <c r="AF35" s="11">
        <f t="shared" si="38"/>
        <v>299.1620441144355</v>
      </c>
      <c r="AG35" s="11">
        <f t="shared" si="39"/>
        <v>4353.1260525083926</v>
      </c>
      <c r="AH35" s="24">
        <f t="shared" si="40"/>
        <v>217562.027</v>
      </c>
      <c r="AI35" s="25">
        <v>47513</v>
      </c>
      <c r="AJ35" s="27">
        <v>39638.6</v>
      </c>
      <c r="AK35" s="200">
        <v>0.23</v>
      </c>
      <c r="AL35" s="51">
        <f t="shared" si="41"/>
        <v>1992.3379955933192</v>
      </c>
      <c r="AM35" s="51">
        <f t="shared" si="44"/>
        <v>552.23659377557112</v>
      </c>
      <c r="AN35" s="26" t="s">
        <v>42</v>
      </c>
    </row>
    <row r="36" spans="3:40">
      <c r="C36" s="26" t="s">
        <v>43</v>
      </c>
      <c r="D36" s="27">
        <v>60964000</v>
      </c>
      <c r="E36" s="28">
        <v>71.127077225504095</v>
      </c>
      <c r="F36" s="28">
        <v>64.210575000000006</v>
      </c>
      <c r="G36" s="28">
        <v>15.41911507</v>
      </c>
      <c r="H36" s="43">
        <v>0</v>
      </c>
      <c r="I36" s="28">
        <v>10.0653934923292</v>
      </c>
      <c r="J36" s="28">
        <v>7.7272480427207002</v>
      </c>
      <c r="K36" s="28">
        <v>14</v>
      </c>
      <c r="L36" s="29">
        <f t="shared" si="30"/>
        <v>182.549408830554</v>
      </c>
      <c r="M36" s="30"/>
      <c r="N36" s="26" t="s">
        <v>43</v>
      </c>
      <c r="O36" s="31">
        <f t="shared" ref="O36:V36" si="55">E36*1000000/$D$36</f>
        <v>1.1667062073601486</v>
      </c>
      <c r="P36" s="31">
        <f t="shared" si="55"/>
        <v>1.0532539695558036</v>
      </c>
      <c r="Q36" s="31">
        <f t="shared" si="55"/>
        <v>0.25292164342890888</v>
      </c>
      <c r="R36" s="31">
        <f t="shared" si="55"/>
        <v>0</v>
      </c>
      <c r="S36" s="31">
        <f t="shared" si="55"/>
        <v>0.16510388905467491</v>
      </c>
      <c r="T36" s="31">
        <f t="shared" si="55"/>
        <v>0.12675100129126535</v>
      </c>
      <c r="U36" s="31">
        <f t="shared" si="55"/>
        <v>0.22964372416508103</v>
      </c>
      <c r="V36" s="32">
        <f t="shared" si="55"/>
        <v>2.9943804348558825</v>
      </c>
      <c r="X36" s="26" t="s">
        <v>43</v>
      </c>
      <c r="Y36" s="27">
        <v>60964000</v>
      </c>
      <c r="Z36" s="11">
        <f t="shared" si="32"/>
        <v>1598.2276653329955</v>
      </c>
      <c r="AA36" s="11">
        <f t="shared" si="33"/>
        <v>1442.8136424976219</v>
      </c>
      <c r="AB36" s="11">
        <f t="shared" si="34"/>
        <v>346.46800123245544</v>
      </c>
      <c r="AC36" s="11">
        <f t="shared" si="35"/>
        <v>0</v>
      </c>
      <c r="AD36" s="11">
        <f t="shared" si="36"/>
        <v>226.16970877210414</v>
      </c>
      <c r="AE36" s="11">
        <f t="shared" si="37"/>
        <v>173.63150688185664</v>
      </c>
      <c r="AF36" s="11">
        <f t="shared" si="38"/>
        <v>314.58044091595042</v>
      </c>
      <c r="AG36" s="11">
        <f t="shared" si="39"/>
        <v>4101.8909656329843</v>
      </c>
      <c r="AH36" s="24">
        <f t="shared" si="40"/>
        <v>2210981.3879999998</v>
      </c>
      <c r="AI36" s="25">
        <v>36267</v>
      </c>
      <c r="AJ36" s="27">
        <v>30464.429</v>
      </c>
      <c r="AK36" s="200">
        <v>2.3410000000000002</v>
      </c>
      <c r="AL36" s="51">
        <f t="shared" si="41"/>
        <v>1520.7653081510934</v>
      </c>
      <c r="AM36" s="51">
        <f t="shared" si="44"/>
        <v>520.36496705503578</v>
      </c>
      <c r="AN36" s="26" t="s">
        <v>43</v>
      </c>
    </row>
    <row r="37" spans="3:40">
      <c r="C37" s="26" t="s">
        <v>44</v>
      </c>
      <c r="D37" s="27">
        <v>11419000</v>
      </c>
      <c r="E37" s="28">
        <v>17.186328830000001</v>
      </c>
      <c r="F37" s="28">
        <v>4.0833000000000004</v>
      </c>
      <c r="G37" s="28">
        <v>7.3243200000000002</v>
      </c>
      <c r="H37" s="43">
        <v>0</v>
      </c>
      <c r="I37" s="28">
        <v>0.97115427250738995</v>
      </c>
      <c r="J37" s="28">
        <v>0.89991899352853</v>
      </c>
      <c r="K37" s="28">
        <v>1</v>
      </c>
      <c r="L37" s="29">
        <f t="shared" si="30"/>
        <v>31.465022096035923</v>
      </c>
      <c r="M37" s="30"/>
      <c r="N37" s="26" t="s">
        <v>44</v>
      </c>
      <c r="O37" s="31">
        <f t="shared" ref="O37:V37" si="56">E37*1000000/$D$37</f>
        <v>1.505064263946055</v>
      </c>
      <c r="P37" s="31">
        <f t="shared" si="56"/>
        <v>0.3575882301427446</v>
      </c>
      <c r="Q37" s="31">
        <f t="shared" si="56"/>
        <v>0.64141518521761975</v>
      </c>
      <c r="R37" s="31">
        <f t="shared" si="56"/>
        <v>0</v>
      </c>
      <c r="S37" s="31">
        <f t="shared" si="56"/>
        <v>8.5047225896084586E-2</v>
      </c>
      <c r="T37" s="31">
        <f t="shared" si="56"/>
        <v>7.8808914399556007E-2</v>
      </c>
      <c r="U37" s="31">
        <f t="shared" si="56"/>
        <v>8.7573342674489879E-2</v>
      </c>
      <c r="V37" s="32">
        <f t="shared" si="56"/>
        <v>2.7554971622765501</v>
      </c>
      <c r="X37" s="26" t="s">
        <v>44</v>
      </c>
      <c r="Y37" s="27">
        <v>11419000</v>
      </c>
      <c r="Z37" s="11">
        <f t="shared" si="32"/>
        <v>2061.7318478019347</v>
      </c>
      <c r="AA37" s="11">
        <f t="shared" si="33"/>
        <v>489.84688570803053</v>
      </c>
      <c r="AB37" s="11">
        <f t="shared" si="34"/>
        <v>878.65092986776426</v>
      </c>
      <c r="AC37" s="11">
        <f t="shared" si="35"/>
        <v>0</v>
      </c>
      <c r="AD37" s="11">
        <f t="shared" si="36"/>
        <v>116.50304800768812</v>
      </c>
      <c r="AE37" s="11">
        <f t="shared" si="37"/>
        <v>107.95741590611898</v>
      </c>
      <c r="AF37" s="11">
        <f t="shared" si="38"/>
        <v>119.96348191610474</v>
      </c>
      <c r="AG37" s="11">
        <f t="shared" si="39"/>
        <v>3774.6536092076421</v>
      </c>
      <c r="AH37" s="24">
        <f t="shared" si="40"/>
        <v>309146.587</v>
      </c>
      <c r="AI37" s="25">
        <v>27073</v>
      </c>
      <c r="AJ37" s="27">
        <v>26293.949000000001</v>
      </c>
      <c r="AK37" s="200">
        <v>0.373</v>
      </c>
      <c r="AL37" s="51">
        <f t="shared" si="41"/>
        <v>1135.2380728368641</v>
      </c>
      <c r="AM37" s="51">
        <f t="shared" si="44"/>
        <v>478.85170948136135</v>
      </c>
      <c r="AN37" s="26" t="s">
        <v>44</v>
      </c>
    </row>
    <row r="38" spans="3:40">
      <c r="C38" s="26" t="s">
        <v>45</v>
      </c>
      <c r="D38" s="27">
        <v>10699000</v>
      </c>
      <c r="E38" s="28">
        <v>11.5984903244628</v>
      </c>
      <c r="F38" s="28">
        <v>4.5962561916000002</v>
      </c>
      <c r="G38" s="28">
        <v>2.59</v>
      </c>
      <c r="H38" s="43">
        <v>0</v>
      </c>
      <c r="I38" s="28">
        <v>2.7651282979589902</v>
      </c>
      <c r="J38" s="28">
        <v>2.830902680081</v>
      </c>
      <c r="K38" s="28">
        <v>2</v>
      </c>
      <c r="L38" s="29">
        <f t="shared" si="30"/>
        <v>26.380777494102791</v>
      </c>
      <c r="M38" s="30"/>
      <c r="N38" s="26" t="s">
        <v>45</v>
      </c>
      <c r="O38" s="31">
        <f t="shared" ref="O38:V38" si="57">E38*1000000/$D$38</f>
        <v>1.0840723735361062</v>
      </c>
      <c r="P38" s="31">
        <f t="shared" si="57"/>
        <v>0.42959680265445371</v>
      </c>
      <c r="Q38" s="31">
        <f t="shared" si="57"/>
        <v>0.24207869894382653</v>
      </c>
      <c r="R38" s="31">
        <f t="shared" si="57"/>
        <v>0</v>
      </c>
      <c r="S38" s="31">
        <f t="shared" si="57"/>
        <v>0.25844735937554819</v>
      </c>
      <c r="T38" s="31">
        <f t="shared" si="57"/>
        <v>0.26459507244424713</v>
      </c>
      <c r="U38" s="31">
        <f t="shared" si="57"/>
        <v>0.1869333582577811</v>
      </c>
      <c r="V38" s="32">
        <f t="shared" si="57"/>
        <v>2.465723665211963</v>
      </c>
      <c r="X38" s="26" t="s">
        <v>45</v>
      </c>
      <c r="Y38" s="27">
        <v>10699000</v>
      </c>
      <c r="Z38" s="11">
        <f t="shared" si="32"/>
        <v>1485.030633829291</v>
      </c>
      <c r="AA38" s="11">
        <f t="shared" si="33"/>
        <v>588.48876487463792</v>
      </c>
      <c r="AB38" s="11">
        <f t="shared" si="34"/>
        <v>331.61465277128707</v>
      </c>
      <c r="AC38" s="11">
        <f t="shared" si="35"/>
        <v>0</v>
      </c>
      <c r="AD38" s="11">
        <f t="shared" si="36"/>
        <v>354.0374750562666</v>
      </c>
      <c r="AE38" s="11">
        <f t="shared" si="37"/>
        <v>362.45899972369375</v>
      </c>
      <c r="AF38" s="11">
        <f t="shared" si="38"/>
        <v>256.0730909430788</v>
      </c>
      <c r="AG38" s="11">
        <f t="shared" si="39"/>
        <v>3377.7036171982559</v>
      </c>
      <c r="AH38" s="24">
        <f t="shared" si="40"/>
        <v>239796.68700000001</v>
      </c>
      <c r="AI38" s="25">
        <v>22413</v>
      </c>
      <c r="AJ38" s="27">
        <v>23361.25</v>
      </c>
      <c r="AK38" s="200">
        <v>0.316</v>
      </c>
      <c r="AL38" s="51">
        <f t="shared" si="41"/>
        <v>939.83270884248657</v>
      </c>
      <c r="AM38" s="51">
        <f t="shared" si="44"/>
        <v>428.49472260748286</v>
      </c>
      <c r="AN38" s="26" t="s">
        <v>45</v>
      </c>
    </row>
    <row r="39" spans="3:40">
      <c r="C39" s="33" t="s">
        <v>46</v>
      </c>
      <c r="D39" s="34">
        <f t="shared" ref="D39:J39" si="58">SUM(D24:D38)</f>
        <v>399625000</v>
      </c>
      <c r="E39" s="35">
        <f t="shared" si="58"/>
        <v>574.42174579494588</v>
      </c>
      <c r="F39" s="35">
        <f t="shared" si="58"/>
        <v>346.34906885598946</v>
      </c>
      <c r="G39" s="35">
        <f t="shared" si="58"/>
        <v>179.71111333394791</v>
      </c>
      <c r="H39" s="35">
        <f t="shared" si="58"/>
        <v>184.14084026631733</v>
      </c>
      <c r="I39" s="35">
        <f t="shared" si="58"/>
        <v>61.590976097891691</v>
      </c>
      <c r="J39" s="35">
        <f t="shared" si="58"/>
        <v>75.876278797063705</v>
      </c>
      <c r="K39" s="35">
        <v>95</v>
      </c>
      <c r="L39" s="29">
        <f t="shared" si="30"/>
        <v>1517.0900231461558</v>
      </c>
      <c r="M39" s="30"/>
      <c r="N39" s="33" t="s">
        <v>46</v>
      </c>
      <c r="O39" s="37">
        <f t="shared" ref="O39:V39" si="59">E39*1000000/$D$39</f>
        <v>1.4374019287956106</v>
      </c>
      <c r="P39" s="37">
        <f t="shared" si="59"/>
        <v>0.86668518950513473</v>
      </c>
      <c r="Q39" s="37">
        <f t="shared" si="59"/>
        <v>0.44969937650033881</v>
      </c>
      <c r="R39" s="37">
        <f t="shared" si="59"/>
        <v>0.46078408574618041</v>
      </c>
      <c r="S39" s="37">
        <f t="shared" si="59"/>
        <v>0.15412192955368581</v>
      </c>
      <c r="T39" s="37">
        <f t="shared" si="59"/>
        <v>0.18986869889787603</v>
      </c>
      <c r="U39" s="37">
        <f t="shared" si="59"/>
        <v>0.23772286518611199</v>
      </c>
      <c r="V39" s="37">
        <f t="shared" si="59"/>
        <v>3.7962840741849382</v>
      </c>
      <c r="X39" s="33" t="s">
        <v>46</v>
      </c>
      <c r="Y39" s="34">
        <f>SUM(Y24:Y38)</f>
        <v>399625000</v>
      </c>
      <c r="Z39" s="38">
        <f t="shared" si="32"/>
        <v>1969.0437183857414</v>
      </c>
      <c r="AA39" s="38">
        <f t="shared" si="33"/>
        <v>1187.2399737510725</v>
      </c>
      <c r="AB39" s="38">
        <f t="shared" si="34"/>
        <v>616.02653699088364</v>
      </c>
      <c r="AC39" s="38">
        <f t="shared" si="35"/>
        <v>631.21107005251997</v>
      </c>
      <c r="AD39" s="38">
        <f t="shared" si="36"/>
        <v>211.12592878420071</v>
      </c>
      <c r="AE39" s="38">
        <f t="shared" si="37"/>
        <v>260.09410547834113</v>
      </c>
      <c r="AF39" s="38">
        <f t="shared" si="38"/>
        <v>325.64775727244296</v>
      </c>
      <c r="AG39" s="38">
        <f t="shared" si="39"/>
        <v>5200.3890907152017</v>
      </c>
      <c r="AH39" s="39">
        <f>SUM(AH24:AH38)</f>
        <v>16262822.739</v>
      </c>
      <c r="AI39" s="38">
        <f>AH39*1000000/Y39</f>
        <v>40695.208605567721</v>
      </c>
      <c r="AJ39" s="27">
        <v>33785.972000000002</v>
      </c>
      <c r="AK39" s="200">
        <v>14.242000000000001</v>
      </c>
      <c r="AL39" s="51">
        <f t="shared" si="41"/>
        <v>1706.4510837764146</v>
      </c>
      <c r="AM39" s="51">
        <f t="shared" si="44"/>
        <v>659.72019259799879</v>
      </c>
      <c r="AN39" s="33" t="s">
        <v>46</v>
      </c>
    </row>
    <row r="40" spans="3:40">
      <c r="AH40" s="24"/>
      <c r="AI40" s="25"/>
      <c r="AJ40" s="198"/>
      <c r="AK40" s="201"/>
      <c r="AL40" s="51"/>
      <c r="AM40" s="51"/>
    </row>
    <row r="41" spans="3:40">
      <c r="C41" t="s">
        <v>47</v>
      </c>
      <c r="D41" s="27">
        <v>1939000</v>
      </c>
      <c r="E41" s="28">
        <v>7.9675025827709698</v>
      </c>
      <c r="F41" s="28">
        <v>21.399128014841398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29">
        <f t="shared" ref="L41:L48" si="60">SUM(E41:K41)</f>
        <v>29.366630597612367</v>
      </c>
      <c r="M41" s="30"/>
      <c r="N41" t="s">
        <v>47</v>
      </c>
      <c r="O41" s="31">
        <f t="shared" ref="O41:V41" si="61">E41*1000000/$D$41</f>
        <v>4.1090781757457293</v>
      </c>
      <c r="P41" s="31">
        <f t="shared" si="61"/>
        <v>11.036167104095616</v>
      </c>
      <c r="Q41" s="31">
        <f t="shared" si="61"/>
        <v>0</v>
      </c>
      <c r="R41" s="31">
        <f t="shared" si="61"/>
        <v>0</v>
      </c>
      <c r="S41" s="31">
        <f t="shared" si="61"/>
        <v>0</v>
      </c>
      <c r="T41" s="31">
        <f t="shared" si="61"/>
        <v>0</v>
      </c>
      <c r="U41" s="31">
        <f t="shared" si="61"/>
        <v>0</v>
      </c>
      <c r="V41" s="32">
        <f t="shared" si="61"/>
        <v>15.145245279841344</v>
      </c>
      <c r="X41" t="s">
        <v>47</v>
      </c>
      <c r="Y41" s="27">
        <v>1939000</v>
      </c>
      <c r="Z41" s="11">
        <f t="shared" ref="Z41:AG48" si="62">O41*1000*$AA$3</f>
        <v>5628.8741570615721</v>
      </c>
      <c r="AA41" s="11">
        <f t="shared" si="62"/>
        <v>15118.036977717735</v>
      </c>
      <c r="AB41" s="11">
        <f t="shared" si="62"/>
        <v>0</v>
      </c>
      <c r="AC41" s="11">
        <f t="shared" si="62"/>
        <v>0</v>
      </c>
      <c r="AD41" s="11">
        <f t="shared" si="62"/>
        <v>0</v>
      </c>
      <c r="AE41" s="11">
        <f t="shared" si="62"/>
        <v>0</v>
      </c>
      <c r="AF41" s="11">
        <f t="shared" si="62"/>
        <v>0</v>
      </c>
      <c r="AG41" s="11">
        <f t="shared" si="62"/>
        <v>20746.911134779304</v>
      </c>
      <c r="AH41" s="24">
        <f t="shared" ref="AH41:AH46" si="63">AI41*Y41/1000000</f>
        <v>190659.93100000001</v>
      </c>
      <c r="AI41" s="25">
        <v>98329</v>
      </c>
      <c r="AJ41" s="27">
        <v>102943.321</v>
      </c>
      <c r="AK41" s="200">
        <v>0.23100000000000001</v>
      </c>
      <c r="AL41" s="51">
        <f t="shared" ref="AL41:AL48" si="64">AI41*$AL$109/$AI$109</f>
        <v>4123.178977726001</v>
      </c>
      <c r="AM41" s="51">
        <f t="shared" ref="AM41:AM48" si="65">AG41*$AM$109/$AG$109</f>
        <v>2631.9484890250383</v>
      </c>
      <c r="AN41" t="s">
        <v>47</v>
      </c>
    </row>
    <row r="42" spans="3:40">
      <c r="C42" s="26" t="s">
        <v>48</v>
      </c>
      <c r="D42" s="27">
        <v>2892000</v>
      </c>
      <c r="E42" s="28">
        <v>19.041189441367301</v>
      </c>
      <c r="F42" s="28">
        <v>14.561999999999999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29">
        <f t="shared" si="60"/>
        <v>33.603189441367299</v>
      </c>
      <c r="M42" s="30"/>
      <c r="N42" s="26" t="s">
        <v>48</v>
      </c>
      <c r="O42" s="31">
        <f t="shared" ref="O42:V42" si="66">E42*1000000/$D$42</f>
        <v>6.5840904015792887</v>
      </c>
      <c r="P42" s="31">
        <f t="shared" si="66"/>
        <v>5.0352697095435683</v>
      </c>
      <c r="Q42" s="31">
        <f t="shared" si="66"/>
        <v>0</v>
      </c>
      <c r="R42" s="31">
        <f t="shared" si="66"/>
        <v>0</v>
      </c>
      <c r="S42" s="31">
        <f t="shared" si="66"/>
        <v>0</v>
      </c>
      <c r="T42" s="31">
        <f t="shared" si="66"/>
        <v>0</v>
      </c>
      <c r="U42" s="31">
        <f t="shared" si="66"/>
        <v>0</v>
      </c>
      <c r="V42" s="32">
        <f t="shared" si="66"/>
        <v>11.619360111122855</v>
      </c>
      <c r="X42" s="26" t="s">
        <v>48</v>
      </c>
      <c r="Y42" s="27">
        <v>2892000</v>
      </c>
      <c r="Z42" s="11">
        <f t="shared" si="62"/>
        <v>9019.3018297786093</v>
      </c>
      <c r="AA42" s="11">
        <f t="shared" si="62"/>
        <v>6897.6296701244819</v>
      </c>
      <c r="AB42" s="11">
        <f t="shared" si="62"/>
        <v>0</v>
      </c>
      <c r="AC42" s="11">
        <f t="shared" si="62"/>
        <v>0</v>
      </c>
      <c r="AD42" s="11">
        <f t="shared" si="62"/>
        <v>0</v>
      </c>
      <c r="AE42" s="11">
        <f t="shared" si="62"/>
        <v>0</v>
      </c>
      <c r="AF42" s="11">
        <f t="shared" si="62"/>
        <v>0</v>
      </c>
      <c r="AG42" s="11">
        <f t="shared" si="62"/>
        <v>15916.931499903087</v>
      </c>
      <c r="AH42" s="24">
        <f t="shared" si="63"/>
        <v>138763.94399999999</v>
      </c>
      <c r="AI42" s="25">
        <v>47982</v>
      </c>
      <c r="AJ42" s="27">
        <v>41690.642</v>
      </c>
      <c r="AK42" s="200">
        <v>0.19500000000000001</v>
      </c>
      <c r="AL42" s="51">
        <f t="shared" si="64"/>
        <v>2012.0043294373886</v>
      </c>
      <c r="AM42" s="51">
        <f t="shared" si="65"/>
        <v>2019.218356840501</v>
      </c>
      <c r="AN42" s="26" t="s">
        <v>48</v>
      </c>
    </row>
    <row r="43" spans="3:40">
      <c r="C43" s="26" t="s">
        <v>49</v>
      </c>
      <c r="D43" s="27">
        <v>8016000</v>
      </c>
      <c r="E43" s="28">
        <v>30.509180006699999</v>
      </c>
      <c r="F43" s="28">
        <v>56.646000000000001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29">
        <f t="shared" si="60"/>
        <v>87.155180006699993</v>
      </c>
      <c r="M43" s="30"/>
      <c r="N43" s="26" t="s">
        <v>49</v>
      </c>
      <c r="O43" s="31">
        <f t="shared" ref="O43:V43" si="67">E43*1000000/$D$43</f>
        <v>3.8060354299775447</v>
      </c>
      <c r="P43" s="31">
        <f t="shared" si="67"/>
        <v>7.0666167664670656</v>
      </c>
      <c r="Q43" s="31">
        <f t="shared" si="67"/>
        <v>0</v>
      </c>
      <c r="R43" s="31">
        <f t="shared" si="67"/>
        <v>0</v>
      </c>
      <c r="S43" s="31">
        <f t="shared" si="67"/>
        <v>0</v>
      </c>
      <c r="T43" s="31">
        <f t="shared" si="67"/>
        <v>0</v>
      </c>
      <c r="U43" s="31">
        <f t="shared" si="67"/>
        <v>0</v>
      </c>
      <c r="V43" s="32">
        <f t="shared" si="67"/>
        <v>10.87265219644461</v>
      </c>
      <c r="X43" s="26" t="s">
        <v>49</v>
      </c>
      <c r="Y43" s="27">
        <v>8016000</v>
      </c>
      <c r="Z43" s="11">
        <f t="shared" si="62"/>
        <v>5213.7471122153302</v>
      </c>
      <c r="AA43" s="11">
        <f t="shared" si="62"/>
        <v>9680.2968435628736</v>
      </c>
      <c r="AB43" s="11">
        <f t="shared" si="62"/>
        <v>0</v>
      </c>
      <c r="AC43" s="11">
        <f t="shared" si="62"/>
        <v>0</v>
      </c>
      <c r="AD43" s="11">
        <f t="shared" si="62"/>
        <v>0</v>
      </c>
      <c r="AE43" s="11">
        <f t="shared" si="62"/>
        <v>0</v>
      </c>
      <c r="AF43" s="11">
        <f t="shared" si="62"/>
        <v>0</v>
      </c>
      <c r="AG43" s="11">
        <f t="shared" si="62"/>
        <v>14894.043955778205</v>
      </c>
      <c r="AH43" s="24">
        <f t="shared" si="63"/>
        <v>537136.12800000003</v>
      </c>
      <c r="AI43" s="25">
        <v>67008</v>
      </c>
      <c r="AJ43" s="27">
        <v>48157.836000000003</v>
      </c>
      <c r="AK43" s="200">
        <v>0.32800000000000001</v>
      </c>
      <c r="AL43" s="51">
        <f t="shared" si="64"/>
        <v>2809.8117232908285</v>
      </c>
      <c r="AM43" s="51">
        <f t="shared" si="65"/>
        <v>1889.4550726237514</v>
      </c>
      <c r="AN43" s="26" t="s">
        <v>49</v>
      </c>
    </row>
    <row r="44" spans="3:40">
      <c r="C44" s="26" t="s">
        <v>50</v>
      </c>
      <c r="D44" s="27">
        <v>28705000</v>
      </c>
      <c r="E44" s="28">
        <v>127.81151834244901</v>
      </c>
      <c r="F44" s="28">
        <v>89.308007999999901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29">
        <f t="shared" si="60"/>
        <v>217.11952634244892</v>
      </c>
      <c r="M44" s="30"/>
      <c r="N44" s="26" t="s">
        <v>50</v>
      </c>
      <c r="O44" s="31">
        <f t="shared" ref="O44:V44" si="68">E44*1000000/$D$44</f>
        <v>4.4525872963751612</v>
      </c>
      <c r="P44" s="31">
        <f t="shared" si="68"/>
        <v>3.1112352551820206</v>
      </c>
      <c r="Q44" s="31">
        <f t="shared" si="68"/>
        <v>0</v>
      </c>
      <c r="R44" s="31">
        <f t="shared" si="68"/>
        <v>0</v>
      </c>
      <c r="S44" s="31">
        <f t="shared" si="68"/>
        <v>0</v>
      </c>
      <c r="T44" s="31">
        <f t="shared" si="68"/>
        <v>0</v>
      </c>
      <c r="U44" s="31">
        <f t="shared" si="68"/>
        <v>0</v>
      </c>
      <c r="V44" s="32">
        <f t="shared" si="68"/>
        <v>7.5638225515571822</v>
      </c>
      <c r="X44" s="26" t="s">
        <v>50</v>
      </c>
      <c r="Y44" s="27">
        <v>28705000</v>
      </c>
      <c r="Z44" s="11">
        <f t="shared" si="62"/>
        <v>6099.434591574367</v>
      </c>
      <c r="AA44" s="11">
        <f t="shared" si="62"/>
        <v>4261.9660603694083</v>
      </c>
      <c r="AB44" s="11">
        <f t="shared" si="62"/>
        <v>0</v>
      </c>
      <c r="AC44" s="11">
        <f t="shared" si="62"/>
        <v>0</v>
      </c>
      <c r="AD44" s="11">
        <f t="shared" si="62"/>
        <v>0</v>
      </c>
      <c r="AE44" s="11">
        <f t="shared" si="62"/>
        <v>0</v>
      </c>
      <c r="AF44" s="11">
        <f t="shared" si="62"/>
        <v>0</v>
      </c>
      <c r="AG44" s="11">
        <f t="shared" si="62"/>
        <v>10361.400651943777</v>
      </c>
      <c r="AH44" s="24">
        <f t="shared" si="63"/>
        <v>588567.31999999995</v>
      </c>
      <c r="AI44" s="25">
        <v>20504</v>
      </c>
      <c r="AJ44" s="27">
        <v>24237.401000000002</v>
      </c>
      <c r="AK44" s="200">
        <v>0.86499999999999999</v>
      </c>
      <c r="AL44" s="51">
        <f t="shared" si="64"/>
        <v>859.78360157526186</v>
      </c>
      <c r="AM44" s="51">
        <f t="shared" si="65"/>
        <v>1314.4449606452974</v>
      </c>
      <c r="AN44" s="26" t="s">
        <v>50</v>
      </c>
    </row>
    <row r="45" spans="3:40">
      <c r="C45" s="26" t="s">
        <v>51</v>
      </c>
      <c r="D45" s="27">
        <v>7695000</v>
      </c>
      <c r="E45" s="28">
        <v>11.137539805616001</v>
      </c>
      <c r="F45" s="28">
        <v>4.4835173325</v>
      </c>
      <c r="G45" s="28">
        <v>7.9023622099999997</v>
      </c>
      <c r="H45" s="43">
        <v>0</v>
      </c>
      <c r="I45" s="43">
        <v>0</v>
      </c>
      <c r="J45" s="43">
        <v>0</v>
      </c>
      <c r="K45" s="43">
        <v>0.1</v>
      </c>
      <c r="L45" s="29">
        <f t="shared" si="60"/>
        <v>23.623419348116002</v>
      </c>
      <c r="M45" s="30"/>
      <c r="N45" s="26" t="s">
        <v>51</v>
      </c>
      <c r="O45" s="31">
        <f t="shared" ref="O45:V45" si="69">E45*1000000/$D$45</f>
        <v>1.4473735939721899</v>
      </c>
      <c r="P45" s="31">
        <f t="shared" si="69"/>
        <v>0.5826533245614034</v>
      </c>
      <c r="Q45" s="31">
        <f t="shared" si="69"/>
        <v>1.0269476556205328</v>
      </c>
      <c r="R45" s="31">
        <f t="shared" si="69"/>
        <v>0</v>
      </c>
      <c r="S45" s="31">
        <f t="shared" si="69"/>
        <v>0</v>
      </c>
      <c r="T45" s="31">
        <f t="shared" si="69"/>
        <v>0</v>
      </c>
      <c r="U45" s="31">
        <f t="shared" si="69"/>
        <v>1.2995451591942819E-2</v>
      </c>
      <c r="V45" s="32">
        <f t="shared" si="69"/>
        <v>3.0699700257460694</v>
      </c>
      <c r="X45" s="26" t="s">
        <v>51</v>
      </c>
      <c r="Y45" s="27">
        <v>7695000</v>
      </c>
      <c r="Z45" s="11">
        <f t="shared" si="62"/>
        <v>1982.703533559526</v>
      </c>
      <c r="AA45" s="11">
        <f t="shared" si="62"/>
        <v>798.15523114365783</v>
      </c>
      <c r="AB45" s="11">
        <f t="shared" si="62"/>
        <v>1406.7775963713098</v>
      </c>
      <c r="AC45" s="11">
        <f t="shared" si="62"/>
        <v>0</v>
      </c>
      <c r="AD45" s="11">
        <f t="shared" si="62"/>
        <v>0</v>
      </c>
      <c r="AE45" s="11">
        <f t="shared" si="62"/>
        <v>0</v>
      </c>
      <c r="AF45" s="11">
        <f t="shared" si="62"/>
        <v>17.801988304093566</v>
      </c>
      <c r="AG45" s="11">
        <f t="shared" si="62"/>
        <v>4205.4383493785881</v>
      </c>
      <c r="AH45" s="24">
        <f t="shared" si="63"/>
        <v>246132.27</v>
      </c>
      <c r="AI45" s="25">
        <v>31986</v>
      </c>
      <c r="AJ45" s="27">
        <v>30975.092000000001</v>
      </c>
      <c r="AK45" s="200">
        <v>0.29799999999999999</v>
      </c>
      <c r="AL45" s="51">
        <f t="shared" si="64"/>
        <v>1341.2523546618379</v>
      </c>
      <c r="AM45" s="51">
        <f t="shared" si="65"/>
        <v>533.5009649113565</v>
      </c>
      <c r="AN45" s="26" t="s">
        <v>51</v>
      </c>
    </row>
    <row r="46" spans="3:40">
      <c r="C46" s="26" t="s">
        <v>52</v>
      </c>
      <c r="D46" s="27">
        <v>75612000</v>
      </c>
      <c r="E46" s="28">
        <v>87.037868914255895</v>
      </c>
      <c r="F46" s="28">
        <v>138.006</v>
      </c>
      <c r="G46" s="28">
        <v>0.76225600000000004</v>
      </c>
      <c r="H46" s="43">
        <v>0</v>
      </c>
      <c r="I46" s="28">
        <v>2.7014848757749799</v>
      </c>
      <c r="J46" s="28">
        <v>5.7140166657299998E-2</v>
      </c>
      <c r="K46" s="28">
        <v>0.6</v>
      </c>
      <c r="L46" s="29">
        <f t="shared" si="60"/>
        <v>229.16474995668815</v>
      </c>
      <c r="M46" s="30"/>
      <c r="N46" s="26" t="s">
        <v>52</v>
      </c>
      <c r="O46" s="31">
        <f t="shared" ref="O46:V46" si="70">E46*1000000/$D$46</f>
        <v>1.1511118461918202</v>
      </c>
      <c r="P46" s="31">
        <f t="shared" si="70"/>
        <v>1.8251864783367719</v>
      </c>
      <c r="Q46" s="31">
        <f t="shared" si="70"/>
        <v>1.0081151140030683E-2</v>
      </c>
      <c r="R46" s="31">
        <f t="shared" si="70"/>
        <v>0</v>
      </c>
      <c r="S46" s="31">
        <f t="shared" si="70"/>
        <v>3.5728255776529917E-2</v>
      </c>
      <c r="T46" s="31">
        <f t="shared" si="70"/>
        <v>7.5570235752658301E-4</v>
      </c>
      <c r="U46" s="31">
        <f t="shared" si="70"/>
        <v>7.9352483732740842E-3</v>
      </c>
      <c r="V46" s="32">
        <f t="shared" si="70"/>
        <v>3.0307986821759529</v>
      </c>
      <c r="X46" s="26" t="s">
        <v>52</v>
      </c>
      <c r="Y46" s="27">
        <v>75612000</v>
      </c>
      <c r="Z46" s="11">
        <f t="shared" si="62"/>
        <v>1576.8655269598655</v>
      </c>
      <c r="AA46" s="11">
        <f t="shared" si="62"/>
        <v>2500.2554247738453</v>
      </c>
      <c r="AB46" s="11">
        <f t="shared" si="62"/>
        <v>13.809795944135852</v>
      </c>
      <c r="AC46" s="11">
        <f t="shared" si="62"/>
        <v>0</v>
      </c>
      <c r="AD46" s="11">
        <f t="shared" si="62"/>
        <v>48.942815642804611</v>
      </c>
      <c r="AE46" s="11">
        <f t="shared" si="62"/>
        <v>1.0352086985884377</v>
      </c>
      <c r="AF46" s="11">
        <f t="shared" si="62"/>
        <v>10.870203142358358</v>
      </c>
      <c r="AG46" s="11">
        <f t="shared" si="62"/>
        <v>4151.7789751615974</v>
      </c>
      <c r="AH46" s="24">
        <f t="shared" si="63"/>
        <v>480892.32</v>
      </c>
      <c r="AI46" s="25">
        <v>6360</v>
      </c>
      <c r="AJ46" s="27">
        <v>13053.422</v>
      </c>
      <c r="AK46" s="200">
        <v>1.2549999999999999</v>
      </c>
      <c r="AL46" s="51">
        <f t="shared" si="64"/>
        <v>266.69058261893611</v>
      </c>
      <c r="AM46" s="51">
        <f t="shared" si="65"/>
        <v>526.69374874433458</v>
      </c>
      <c r="AN46" s="26" t="s">
        <v>52</v>
      </c>
    </row>
    <row r="47" spans="3:40">
      <c r="C47" s="26" t="s">
        <v>53</v>
      </c>
      <c r="D47" s="27">
        <f>33703000+25569000+21118000+4292000+2904000+1359000+923000</f>
        <v>89868000</v>
      </c>
      <c r="E47" s="28">
        <v>87.4874024628039</v>
      </c>
      <c r="F47" s="28">
        <v>38.405283213460102</v>
      </c>
      <c r="G47" s="43">
        <v>0</v>
      </c>
      <c r="H47" s="43">
        <v>0</v>
      </c>
      <c r="I47" s="28">
        <v>2.2515726116667301</v>
      </c>
      <c r="J47" s="43">
        <v>0</v>
      </c>
      <c r="K47" s="43">
        <v>0.3</v>
      </c>
      <c r="L47" s="29">
        <f t="shared" si="60"/>
        <v>128.44425828793072</v>
      </c>
      <c r="M47" s="30"/>
      <c r="N47" s="26" t="s">
        <v>53</v>
      </c>
      <c r="O47" s="31">
        <f t="shared" ref="O47:V47" si="71">E47*1000000/$D$47</f>
        <v>0.97351006434775333</v>
      </c>
      <c r="P47" s="31">
        <f t="shared" si="71"/>
        <v>0.42735215219499822</v>
      </c>
      <c r="Q47" s="31">
        <f t="shared" si="71"/>
        <v>0</v>
      </c>
      <c r="R47" s="31">
        <f t="shared" si="71"/>
        <v>0</v>
      </c>
      <c r="S47" s="31">
        <f t="shared" si="71"/>
        <v>2.5054219651786287E-2</v>
      </c>
      <c r="T47" s="31">
        <f t="shared" si="71"/>
        <v>0</v>
      </c>
      <c r="U47" s="31">
        <f t="shared" si="71"/>
        <v>3.3382294031245826E-3</v>
      </c>
      <c r="V47" s="32">
        <f t="shared" si="71"/>
        <v>1.4292546655976623</v>
      </c>
      <c r="X47" s="26" t="s">
        <v>53</v>
      </c>
      <c r="Y47" s="27">
        <f>33703000+25569000+21118000+4292000+2904000+1359000+923000</f>
        <v>89868000</v>
      </c>
      <c r="Z47" s="11">
        <f t="shared" si="62"/>
        <v>1333.5754172776064</v>
      </c>
      <c r="AA47" s="11">
        <f t="shared" si="62"/>
        <v>585.4139012622968</v>
      </c>
      <c r="AB47" s="11">
        <f t="shared" si="62"/>
        <v>0</v>
      </c>
      <c r="AC47" s="11">
        <f t="shared" si="62"/>
        <v>0</v>
      </c>
      <c r="AD47" s="11">
        <f t="shared" si="62"/>
        <v>34.320848494854921</v>
      </c>
      <c r="AE47" s="11">
        <f t="shared" si="62"/>
        <v>0</v>
      </c>
      <c r="AF47" s="11">
        <f t="shared" si="62"/>
        <v>4.5729169448524507</v>
      </c>
      <c r="AG47" s="11">
        <f t="shared" si="62"/>
        <v>1957.8830839796105</v>
      </c>
      <c r="AH47" s="24">
        <f>53395+52524+33585+25131+22929+20219</f>
        <v>207783</v>
      </c>
      <c r="AI47" s="25">
        <f>AH47*1000000/Y47</f>
        <v>2312.0910668981173</v>
      </c>
      <c r="AJ47" s="198"/>
      <c r="AK47" s="201"/>
      <c r="AL47" s="51">
        <f t="shared" si="64"/>
        <v>96.951715990423978</v>
      </c>
      <c r="AM47" s="51">
        <f t="shared" si="65"/>
        <v>248.37660850291357</v>
      </c>
      <c r="AN47" s="26" t="s">
        <v>53</v>
      </c>
    </row>
    <row r="48" spans="3:40">
      <c r="C48" s="33" t="s">
        <v>54</v>
      </c>
      <c r="D48" s="34">
        <f t="shared" ref="D48:K48" si="72">SUM(D41:D47)</f>
        <v>214727000</v>
      </c>
      <c r="E48" s="35">
        <f t="shared" si="72"/>
        <v>370.99220155596311</v>
      </c>
      <c r="F48" s="35">
        <f t="shared" si="72"/>
        <v>362.80993656080142</v>
      </c>
      <c r="G48" s="35">
        <f t="shared" si="72"/>
        <v>8.6646182100000004</v>
      </c>
      <c r="H48" s="35">
        <f t="shared" si="72"/>
        <v>0</v>
      </c>
      <c r="I48" s="35">
        <f t="shared" si="72"/>
        <v>4.9530574874417095</v>
      </c>
      <c r="J48" s="35">
        <f t="shared" si="72"/>
        <v>5.7140166657299998E-2</v>
      </c>
      <c r="K48" s="35">
        <f t="shared" si="72"/>
        <v>1</v>
      </c>
      <c r="L48" s="29">
        <f t="shared" si="60"/>
        <v>748.47695398086353</v>
      </c>
      <c r="M48" s="30"/>
      <c r="N48" s="33" t="s">
        <v>54</v>
      </c>
      <c r="O48" s="37">
        <f t="shared" ref="O48:V48" si="73">E48*1000000/$D$48</f>
        <v>1.727738950183084</v>
      </c>
      <c r="P48" s="37">
        <f t="shared" si="73"/>
        <v>1.689633518657651</v>
      </c>
      <c r="Q48" s="37">
        <f t="shared" si="73"/>
        <v>4.0351787199560375E-2</v>
      </c>
      <c r="R48" s="37">
        <f t="shared" si="73"/>
        <v>0</v>
      </c>
      <c r="S48" s="37">
        <f t="shared" si="73"/>
        <v>2.3066766114376438E-2</v>
      </c>
      <c r="T48" s="37">
        <f t="shared" si="73"/>
        <v>2.6610610988510991E-4</v>
      </c>
      <c r="U48" s="37">
        <f t="shared" si="73"/>
        <v>4.6570761944236165E-3</v>
      </c>
      <c r="V48" s="37">
        <f t="shared" si="73"/>
        <v>3.4857142044589806</v>
      </c>
      <c r="X48" s="33" t="s">
        <v>54</v>
      </c>
      <c r="Y48" s="34">
        <f>SUM(Y41:Y47)</f>
        <v>214727000</v>
      </c>
      <c r="Z48" s="38">
        <f t="shared" si="62"/>
        <v>2366.7656615146502</v>
      </c>
      <c r="AA48" s="38">
        <f t="shared" si="62"/>
        <v>2314.566440768926</v>
      </c>
      <c r="AB48" s="38">
        <f t="shared" si="62"/>
        <v>55.276420268551377</v>
      </c>
      <c r="AC48" s="38">
        <f t="shared" si="62"/>
        <v>0</v>
      </c>
      <c r="AD48" s="38">
        <f t="shared" si="62"/>
        <v>31.598309429738052</v>
      </c>
      <c r="AE48" s="38">
        <f t="shared" si="62"/>
        <v>0.36452891400554632</v>
      </c>
      <c r="AF48" s="38">
        <f t="shared" si="62"/>
        <v>6.3795563669217188</v>
      </c>
      <c r="AG48" s="38">
        <f t="shared" si="62"/>
        <v>4774.9509172627922</v>
      </c>
      <c r="AH48" s="39">
        <f>SUM(AH41:AH47)</f>
        <v>2389934.9129999997</v>
      </c>
      <c r="AI48" s="38">
        <f>AH48*1000000/Y48</f>
        <v>11130.108989554175</v>
      </c>
      <c r="AJ48" s="198"/>
      <c r="AK48" s="201"/>
      <c r="AL48" s="51">
        <f t="shared" si="64"/>
        <v>466.71308978560711</v>
      </c>
      <c r="AM48" s="51">
        <f t="shared" si="65"/>
        <v>605.74920142165115</v>
      </c>
      <c r="AN48" s="33" t="s">
        <v>54</v>
      </c>
    </row>
    <row r="49" spans="3:40">
      <c r="C49" s="40"/>
      <c r="D49" s="41"/>
      <c r="E49" s="30"/>
      <c r="F49" s="30"/>
      <c r="G49" s="30"/>
      <c r="H49" s="30"/>
      <c r="I49" s="30"/>
      <c r="J49" s="30"/>
      <c r="K49" s="30"/>
      <c r="L49" s="30"/>
      <c r="M49" s="30"/>
      <c r="N49" s="40"/>
      <c r="O49" s="42"/>
      <c r="P49" s="42"/>
      <c r="Q49" s="42"/>
      <c r="R49" s="42"/>
      <c r="S49" s="42"/>
      <c r="T49" s="42"/>
      <c r="U49" s="42"/>
      <c r="V49" s="42"/>
      <c r="X49" s="40"/>
      <c r="Y49" s="41"/>
      <c r="Z49" s="48"/>
      <c r="AA49" s="48"/>
      <c r="AB49" s="48"/>
      <c r="AC49" s="48"/>
      <c r="AD49" s="48"/>
      <c r="AE49" s="48"/>
      <c r="AF49" s="48"/>
      <c r="AG49" s="48"/>
      <c r="AH49" s="24"/>
      <c r="AI49" s="25"/>
      <c r="AJ49" s="198"/>
      <c r="AK49" s="201"/>
      <c r="AL49" s="51"/>
      <c r="AM49" s="51"/>
      <c r="AN49" s="40"/>
    </row>
    <row r="50" spans="3:40" hidden="1">
      <c r="C50" s="26" t="s">
        <v>55</v>
      </c>
      <c r="D50" s="27">
        <v>5170000</v>
      </c>
      <c r="E50" s="28">
        <v>4.934929575</v>
      </c>
      <c r="F50" s="28">
        <v>22.466606389759999</v>
      </c>
      <c r="G50" s="43">
        <v>0</v>
      </c>
      <c r="H50" s="43">
        <v>0</v>
      </c>
      <c r="I50" s="43">
        <v>0</v>
      </c>
      <c r="J50" s="43">
        <v>0</v>
      </c>
      <c r="K50" s="43">
        <v>0.5</v>
      </c>
      <c r="L50" s="29">
        <f>SUM(E50:K50)</f>
        <v>27.901535964760001</v>
      </c>
      <c r="M50" s="30"/>
      <c r="N50" s="26" t="s">
        <v>55</v>
      </c>
      <c r="O50" s="31">
        <f t="shared" ref="O50:V50" si="74">E50*1000000/$D$50</f>
        <v>0.95453183268858799</v>
      </c>
      <c r="P50" s="31">
        <f t="shared" si="74"/>
        <v>4.3455718355435202</v>
      </c>
      <c r="Q50" s="31">
        <f t="shared" si="74"/>
        <v>0</v>
      </c>
      <c r="R50" s="31">
        <f t="shared" si="74"/>
        <v>0</v>
      </c>
      <c r="S50" s="31">
        <f t="shared" si="74"/>
        <v>0</v>
      </c>
      <c r="T50" s="31">
        <f t="shared" si="74"/>
        <v>0</v>
      </c>
      <c r="U50" s="31">
        <f t="shared" si="74"/>
        <v>9.6711798839458407E-2</v>
      </c>
      <c r="V50" s="32">
        <f t="shared" si="74"/>
        <v>5.3968154670715673</v>
      </c>
      <c r="X50" s="26" t="s">
        <v>55</v>
      </c>
      <c r="Y50" s="27">
        <v>5170000</v>
      </c>
      <c r="Z50" s="11">
        <f t="shared" ref="Z50:AG56" si="75">O50*1000*$AA$3</f>
        <v>1307.5778399222872</v>
      </c>
      <c r="AA50" s="11">
        <f t="shared" si="75"/>
        <v>5952.8380713531533</v>
      </c>
      <c r="AB50" s="11">
        <f t="shared" si="75"/>
        <v>0</v>
      </c>
      <c r="AC50" s="11">
        <f t="shared" si="75"/>
        <v>0</v>
      </c>
      <c r="AD50" s="11">
        <f t="shared" si="75"/>
        <v>0</v>
      </c>
      <c r="AE50" s="11">
        <f t="shared" si="75"/>
        <v>0</v>
      </c>
      <c r="AF50" s="11">
        <f t="shared" si="75"/>
        <v>132.48191489361702</v>
      </c>
      <c r="AG50" s="11">
        <f t="shared" si="75"/>
        <v>7392.897826169059</v>
      </c>
      <c r="AH50" s="24"/>
      <c r="AI50" s="25"/>
      <c r="AJ50" s="198"/>
      <c r="AK50" s="201"/>
      <c r="AL50" s="51"/>
      <c r="AM50" s="51"/>
      <c r="AN50" s="26" t="s">
        <v>55</v>
      </c>
    </row>
    <row r="51" spans="3:40">
      <c r="C51" t="s">
        <v>56</v>
      </c>
      <c r="D51" s="27">
        <f>9421000+D50+D54</f>
        <v>24118000</v>
      </c>
      <c r="E51" s="28">
        <f t="shared" ref="E51:L51" si="76">3.5998621+E50+E54+E55</f>
        <v>21.887359120521872</v>
      </c>
      <c r="F51" s="28">
        <f t="shared" si="76"/>
        <v>86.76149126256</v>
      </c>
      <c r="G51" s="28">
        <f t="shared" si="76"/>
        <v>4.9338621000000007</v>
      </c>
      <c r="H51" s="28">
        <f t="shared" si="76"/>
        <v>3.5998621000000002</v>
      </c>
      <c r="I51" s="28">
        <f t="shared" si="76"/>
        <v>5.9053985393356498</v>
      </c>
      <c r="J51" s="28">
        <f t="shared" si="76"/>
        <v>3.5998621000000002</v>
      </c>
      <c r="K51" s="28">
        <f t="shared" si="76"/>
        <v>5.5998621000000002</v>
      </c>
      <c r="L51" s="32">
        <f t="shared" si="76"/>
        <v>110.68852472241753</v>
      </c>
      <c r="M51" s="30"/>
      <c r="N51" t="s">
        <v>57</v>
      </c>
      <c r="O51" s="31">
        <f t="shared" ref="O51:V51" si="77">E51*1000000/$D$51</f>
        <v>0.90751136580652925</v>
      </c>
      <c r="P51" s="31">
        <f t="shared" si="77"/>
        <v>3.5973750419835806</v>
      </c>
      <c r="Q51" s="31">
        <f t="shared" si="77"/>
        <v>0.20457177626668879</v>
      </c>
      <c r="R51" s="31">
        <f t="shared" si="77"/>
        <v>0.14926039057965007</v>
      </c>
      <c r="S51" s="31">
        <f t="shared" si="77"/>
        <v>0.24485440498116134</v>
      </c>
      <c r="T51" s="31">
        <f t="shared" si="77"/>
        <v>0.14926039057965007</v>
      </c>
      <c r="U51" s="31">
        <f t="shared" si="77"/>
        <v>0.23218600630234681</v>
      </c>
      <c r="V51" s="32">
        <f t="shared" si="77"/>
        <v>4.5894570330217066</v>
      </c>
      <c r="X51" t="s">
        <v>57</v>
      </c>
      <c r="Y51" s="27">
        <f>9421000+Y50+Y54</f>
        <v>24118000</v>
      </c>
      <c r="Z51" s="11">
        <f t="shared" si="75"/>
        <v>1243.1662420978296</v>
      </c>
      <c r="AA51" s="11">
        <f t="shared" si="75"/>
        <v>4927.9109671367542</v>
      </c>
      <c r="AB51" s="11">
        <f t="shared" si="75"/>
        <v>280.23530715201514</v>
      </c>
      <c r="AC51" s="11">
        <f t="shared" si="75"/>
        <v>204.4662864206112</v>
      </c>
      <c r="AD51" s="11">
        <f t="shared" si="75"/>
        <v>335.41698977070865</v>
      </c>
      <c r="AE51" s="11">
        <f t="shared" si="75"/>
        <v>204.4662864206112</v>
      </c>
      <c r="AF51" s="11">
        <f t="shared" si="75"/>
        <v>318.06301915135174</v>
      </c>
      <c r="AG51" s="11">
        <f t="shared" si="75"/>
        <v>6286.9273796262141</v>
      </c>
      <c r="AH51" s="24">
        <f>43111+30730+14044+8714+4982+4570</f>
        <v>106151</v>
      </c>
      <c r="AI51" s="25">
        <f>AH51*1000000/Y51</f>
        <v>4401.3185172899912</v>
      </c>
      <c r="AJ51" s="198"/>
      <c r="AK51" s="201"/>
      <c r="AL51" s="51">
        <f t="shared" ref="AL51:AL56" si="78">AI51*$AL$109/$AI$109</f>
        <v>184.55820749490246</v>
      </c>
      <c r="AM51" s="51">
        <f t="shared" ref="AM51:AM56" si="79">AG51*$AM$109/$AG$109</f>
        <v>797.55819600918016</v>
      </c>
      <c r="AN51" t="s">
        <v>56</v>
      </c>
    </row>
    <row r="52" spans="3:40">
      <c r="C52" t="s">
        <v>58</v>
      </c>
      <c r="D52" s="27">
        <v>16381000</v>
      </c>
      <c r="E52" s="28">
        <v>10.190267648400001</v>
      </c>
      <c r="F52" s="28">
        <v>8.3076923279999999</v>
      </c>
      <c r="G52" s="28">
        <v>30.18381020592</v>
      </c>
      <c r="H52" s="43">
        <v>0</v>
      </c>
      <c r="I52" s="28">
        <v>1.79192934878037</v>
      </c>
      <c r="J52" s="43">
        <v>0</v>
      </c>
      <c r="K52" s="43">
        <v>1</v>
      </c>
      <c r="L52" s="29">
        <f>SUM(E52:K52)</f>
        <v>51.473699531100372</v>
      </c>
      <c r="M52" s="30"/>
      <c r="N52" t="s">
        <v>58</v>
      </c>
      <c r="O52" s="31">
        <f t="shared" ref="O52:V52" si="80">E52*1000000/$D$52</f>
        <v>0.62207848412184852</v>
      </c>
      <c r="P52" s="31">
        <f t="shared" si="80"/>
        <v>0.50715416201697083</v>
      </c>
      <c r="Q52" s="31">
        <f t="shared" si="80"/>
        <v>1.8426109642830109</v>
      </c>
      <c r="R52" s="31">
        <f t="shared" si="80"/>
        <v>0</v>
      </c>
      <c r="S52" s="31">
        <f t="shared" si="80"/>
        <v>0.10939071783043587</v>
      </c>
      <c r="T52" s="31">
        <f t="shared" si="80"/>
        <v>0</v>
      </c>
      <c r="U52" s="31">
        <f t="shared" si="80"/>
        <v>6.1046334167633234E-2</v>
      </c>
      <c r="V52" s="32">
        <f t="shared" si="80"/>
        <v>3.1422806624198993</v>
      </c>
      <c r="X52" t="s">
        <v>58</v>
      </c>
      <c r="Y52" s="27">
        <v>16381000</v>
      </c>
      <c r="Z52" s="11">
        <f t="shared" si="75"/>
        <v>852.16229849460785</v>
      </c>
      <c r="AA52" s="11">
        <f t="shared" si="75"/>
        <v>694.73172184305372</v>
      </c>
      <c r="AB52" s="11">
        <f t="shared" si="75"/>
        <v>2524.124583365618</v>
      </c>
      <c r="AC52" s="11">
        <f t="shared" si="75"/>
        <v>0</v>
      </c>
      <c r="AD52" s="11">
        <f t="shared" si="75"/>
        <v>149.85029689935439</v>
      </c>
      <c r="AE52" s="11">
        <f t="shared" si="75"/>
        <v>0</v>
      </c>
      <c r="AF52" s="11">
        <f t="shared" si="75"/>
        <v>83.625114461876564</v>
      </c>
      <c r="AG52" s="11">
        <f t="shared" si="75"/>
        <v>4304.4940150645107</v>
      </c>
      <c r="AH52" s="24">
        <f>AI52*Y52/1000000</f>
        <v>175178.41399999999</v>
      </c>
      <c r="AI52" s="25">
        <v>10694</v>
      </c>
      <c r="AJ52" s="27">
        <v>13001.396000000001</v>
      </c>
      <c r="AK52" s="200">
        <v>0.27500000000000002</v>
      </c>
      <c r="AL52" s="51">
        <f t="shared" si="78"/>
        <v>448.42595763001611</v>
      </c>
      <c r="AM52" s="51">
        <f t="shared" si="79"/>
        <v>546.0671444229846</v>
      </c>
      <c r="AN52" t="s">
        <v>58</v>
      </c>
    </row>
    <row r="53" spans="3:40">
      <c r="C53" s="26" t="s">
        <v>59</v>
      </c>
      <c r="D53" s="27">
        <v>44940000</v>
      </c>
      <c r="E53" s="28">
        <v>12.8954148727081</v>
      </c>
      <c r="F53" s="28">
        <v>48.298642651999998</v>
      </c>
      <c r="G53" s="28">
        <v>42.370139999999999</v>
      </c>
      <c r="H53" s="28">
        <v>20.420803729012899</v>
      </c>
      <c r="I53" s="28">
        <v>2.43766122098021</v>
      </c>
      <c r="J53" s="43">
        <v>0</v>
      </c>
      <c r="K53" s="43">
        <v>2</v>
      </c>
      <c r="L53" s="29">
        <f>SUM(E53:K53)</f>
        <v>128.42266247470121</v>
      </c>
      <c r="M53" s="30"/>
      <c r="N53" s="26" t="s">
        <v>59</v>
      </c>
      <c r="O53" s="31">
        <f t="shared" ref="O53:V53" si="81">E53*1000000/$D$53</f>
        <v>0.28694737144432803</v>
      </c>
      <c r="P53" s="31">
        <f t="shared" si="81"/>
        <v>1.0747361515798841</v>
      </c>
      <c r="Q53" s="31">
        <f t="shared" si="81"/>
        <v>0.94281575433911879</v>
      </c>
      <c r="R53" s="31">
        <f t="shared" si="81"/>
        <v>0.45440150709864041</v>
      </c>
      <c r="S53" s="31">
        <f t="shared" si="81"/>
        <v>5.4242572785496435E-2</v>
      </c>
      <c r="T53" s="31">
        <f t="shared" si="81"/>
        <v>0</v>
      </c>
      <c r="U53" s="31">
        <f t="shared" si="81"/>
        <v>4.4503782821539828E-2</v>
      </c>
      <c r="V53" s="32">
        <f t="shared" si="81"/>
        <v>2.857647140069008</v>
      </c>
      <c r="X53" s="26" t="s">
        <v>59</v>
      </c>
      <c r="Y53" s="27">
        <v>44940000</v>
      </c>
      <c r="Z53" s="11">
        <f t="shared" si="75"/>
        <v>393.07858708884157</v>
      </c>
      <c r="AA53" s="11">
        <f t="shared" si="75"/>
        <v>1472.2412888116748</v>
      </c>
      <c r="AB53" s="11">
        <f t="shared" si="75"/>
        <v>1291.5284176862483</v>
      </c>
      <c r="AC53" s="11">
        <f t="shared" si="75"/>
        <v>622.46781171866485</v>
      </c>
      <c r="AD53" s="11">
        <f t="shared" si="75"/>
        <v>74.304893483658503</v>
      </c>
      <c r="AE53" s="11">
        <f t="shared" si="75"/>
        <v>0</v>
      </c>
      <c r="AF53" s="11">
        <f t="shared" si="75"/>
        <v>60.964085447263017</v>
      </c>
      <c r="AG53" s="11">
        <f t="shared" si="75"/>
        <v>3914.5850842363516</v>
      </c>
      <c r="AH53" s="24">
        <f>AI53*Y53/1000000</f>
        <v>162727.74</v>
      </c>
      <c r="AI53" s="25">
        <v>3621</v>
      </c>
      <c r="AJ53" s="27">
        <v>7233.1509999999998</v>
      </c>
      <c r="AK53" s="200">
        <v>0.41799999999999998</v>
      </c>
      <c r="AL53" s="51">
        <f t="shared" si="78"/>
        <v>151.83751567030936</v>
      </c>
      <c r="AM53" s="51">
        <f t="shared" si="79"/>
        <v>496.60338498988875</v>
      </c>
      <c r="AN53" s="26" t="s">
        <v>59</v>
      </c>
    </row>
    <row r="54" spans="3:40" hidden="1">
      <c r="C54" s="26" t="s">
        <v>60</v>
      </c>
      <c r="D54" s="27">
        <v>9527000</v>
      </c>
      <c r="E54" s="28">
        <v>8.9849999325218697</v>
      </c>
      <c r="F54" s="28">
        <v>16.468778320799998</v>
      </c>
      <c r="G54" s="43">
        <v>0</v>
      </c>
      <c r="H54" s="43">
        <v>0</v>
      </c>
      <c r="I54" s="43">
        <v>0</v>
      </c>
      <c r="J54" s="43">
        <v>0</v>
      </c>
      <c r="K54" s="43">
        <v>1</v>
      </c>
      <c r="L54" s="29">
        <f>SUM(E54:K54)</f>
        <v>26.453778253321868</v>
      </c>
      <c r="M54" s="30"/>
      <c r="N54" s="26" t="s">
        <v>60</v>
      </c>
      <c r="O54" s="31">
        <f t="shared" ref="O54:V54" si="82">E54*1000000/$D$54</f>
        <v>0.94310905138258327</v>
      </c>
      <c r="P54" s="31">
        <f t="shared" si="82"/>
        <v>1.7286426284034848</v>
      </c>
      <c r="Q54" s="31">
        <f t="shared" si="82"/>
        <v>0</v>
      </c>
      <c r="R54" s="31">
        <f t="shared" si="82"/>
        <v>0</v>
      </c>
      <c r="S54" s="31">
        <f t="shared" si="82"/>
        <v>0</v>
      </c>
      <c r="T54" s="31">
        <f t="shared" si="82"/>
        <v>0</v>
      </c>
      <c r="U54" s="31">
        <f t="shared" si="82"/>
        <v>0.10496483677967881</v>
      </c>
      <c r="V54" s="32">
        <f t="shared" si="82"/>
        <v>2.7767165165657466</v>
      </c>
      <c r="X54" s="26" t="s">
        <v>60</v>
      </c>
      <c r="Y54" s="27">
        <v>9527000</v>
      </c>
      <c r="Z54" s="11">
        <f t="shared" si="75"/>
        <v>1291.9301944540998</v>
      </c>
      <c r="AA54" s="11">
        <f t="shared" si="75"/>
        <v>2368.003576872683</v>
      </c>
      <c r="AB54" s="11">
        <f t="shared" si="75"/>
        <v>0</v>
      </c>
      <c r="AC54" s="11">
        <f t="shared" si="75"/>
        <v>0</v>
      </c>
      <c r="AD54" s="11">
        <f t="shared" si="75"/>
        <v>0</v>
      </c>
      <c r="AE54" s="11">
        <f t="shared" si="75"/>
        <v>0</v>
      </c>
      <c r="AF54" s="11">
        <f t="shared" si="75"/>
        <v>143.78744620552118</v>
      </c>
      <c r="AG54" s="11">
        <f t="shared" si="75"/>
        <v>3803.7212175323034</v>
      </c>
      <c r="AH54" s="24">
        <f>AI54*Y54/1000000</f>
        <v>0</v>
      </c>
      <c r="AI54" s="25"/>
      <c r="AJ54" s="198"/>
      <c r="AK54" s="201"/>
      <c r="AL54" s="51">
        <f t="shared" si="78"/>
        <v>0</v>
      </c>
      <c r="AM54" s="51">
        <f t="shared" si="79"/>
        <v>482.53921974795782</v>
      </c>
      <c r="AN54" s="26" t="s">
        <v>60</v>
      </c>
    </row>
    <row r="55" spans="3:40">
      <c r="C55" t="s">
        <v>61</v>
      </c>
      <c r="D55" s="27">
        <v>28077000</v>
      </c>
      <c r="E55" s="28">
        <v>4.367567513</v>
      </c>
      <c r="F55" s="28">
        <v>44.226244452000003</v>
      </c>
      <c r="G55" s="28">
        <v>1.3340000000000001</v>
      </c>
      <c r="H55" s="43">
        <v>0</v>
      </c>
      <c r="I55" s="28">
        <v>2.3055364393356501</v>
      </c>
      <c r="J55" s="43">
        <v>0</v>
      </c>
      <c r="K55" s="43">
        <v>0.5</v>
      </c>
      <c r="L55" s="29">
        <f>SUM(E55:K55)</f>
        <v>52.733348404335651</v>
      </c>
      <c r="M55" s="30"/>
      <c r="N55" t="s">
        <v>61</v>
      </c>
      <c r="O55" s="31">
        <f t="shared" ref="O55:V55" si="83">E55*1000000/$D$55</f>
        <v>0.15555677291021122</v>
      </c>
      <c r="P55" s="31">
        <f t="shared" si="83"/>
        <v>1.5751769936959077</v>
      </c>
      <c r="Q55" s="31">
        <f t="shared" si="83"/>
        <v>4.7512198596716175E-2</v>
      </c>
      <c r="R55" s="31">
        <f t="shared" si="83"/>
        <v>0</v>
      </c>
      <c r="S55" s="31">
        <f t="shared" si="83"/>
        <v>8.2114771497512215E-2</v>
      </c>
      <c r="T55" s="31">
        <f t="shared" si="83"/>
        <v>0</v>
      </c>
      <c r="U55" s="31">
        <f t="shared" si="83"/>
        <v>1.7808170388574279E-2</v>
      </c>
      <c r="V55" s="32">
        <f t="shared" si="83"/>
        <v>1.8781689070889214</v>
      </c>
      <c r="X55" t="s">
        <v>61</v>
      </c>
      <c r="Y55" s="27">
        <v>28077000</v>
      </c>
      <c r="Z55" s="11">
        <f t="shared" si="75"/>
        <v>213.09146760910068</v>
      </c>
      <c r="AA55" s="11">
        <f t="shared" si="75"/>
        <v>2157.7766821152572</v>
      </c>
      <c r="AB55" s="11">
        <f t="shared" si="75"/>
        <v>65.085202906293418</v>
      </c>
      <c r="AC55" s="11">
        <f t="shared" si="75"/>
        <v>0</v>
      </c>
      <c r="AD55" s="11">
        <f t="shared" si="75"/>
        <v>112.48598722789657</v>
      </c>
      <c r="AE55" s="11">
        <f t="shared" si="75"/>
        <v>0</v>
      </c>
      <c r="AF55" s="11">
        <f t="shared" si="75"/>
        <v>24.394753713003528</v>
      </c>
      <c r="AG55" s="11">
        <f t="shared" si="75"/>
        <v>2572.834093571551</v>
      </c>
      <c r="AH55" s="24">
        <f>AI55*Y55/1000000</f>
        <v>44137.044000000002</v>
      </c>
      <c r="AI55" s="25">
        <v>1572</v>
      </c>
      <c r="AJ55" s="27">
        <v>3302.1019999999999</v>
      </c>
      <c r="AK55" s="200">
        <v>0.121</v>
      </c>
      <c r="AL55" s="51">
        <f t="shared" si="78"/>
        <v>65.917860986944575</v>
      </c>
      <c r="AM55" s="51">
        <f t="shared" si="79"/>
        <v>326.38915552764666</v>
      </c>
      <c r="AN55" t="s">
        <v>61</v>
      </c>
    </row>
    <row r="56" spans="3:40">
      <c r="C56" s="33" t="s">
        <v>62</v>
      </c>
      <c r="D56" s="34">
        <f t="shared" ref="D56:K56" si="84">D52+D53+D55+D51</f>
        <v>113516000</v>
      </c>
      <c r="E56" s="35">
        <f t="shared" si="84"/>
        <v>49.340609154629973</v>
      </c>
      <c r="F56" s="35">
        <f t="shared" si="84"/>
        <v>187.59407069456</v>
      </c>
      <c r="G56" s="35">
        <f t="shared" si="84"/>
        <v>78.821812305920005</v>
      </c>
      <c r="H56" s="35">
        <f t="shared" si="84"/>
        <v>24.020665829012898</v>
      </c>
      <c r="I56" s="35">
        <f t="shared" si="84"/>
        <v>12.44052554843188</v>
      </c>
      <c r="J56" s="35">
        <f t="shared" si="84"/>
        <v>3.5998621000000002</v>
      </c>
      <c r="K56" s="35">
        <f t="shared" si="84"/>
        <v>9.0998620999999993</v>
      </c>
      <c r="L56" s="29">
        <f>SUM(E56:K56)</f>
        <v>364.91740773255475</v>
      </c>
      <c r="M56" s="30"/>
      <c r="N56" s="33" t="s">
        <v>62</v>
      </c>
      <c r="O56" s="37">
        <f t="shared" ref="O56:V56" si="85">E56*1000000/$D$56</f>
        <v>0.43465775004959634</v>
      </c>
      <c r="P56" s="37">
        <f t="shared" si="85"/>
        <v>1.6525782329764966</v>
      </c>
      <c r="Q56" s="37">
        <f t="shared" si="85"/>
        <v>0.69436742226575998</v>
      </c>
      <c r="R56" s="37">
        <f t="shared" si="85"/>
        <v>0.21160599236242378</v>
      </c>
      <c r="S56" s="37">
        <f t="shared" si="85"/>
        <v>0.10959270541978118</v>
      </c>
      <c r="T56" s="37">
        <f t="shared" si="85"/>
        <v>3.1712376228901655E-2</v>
      </c>
      <c r="U56" s="37">
        <f t="shared" si="85"/>
        <v>8.0163695866661971E-2</v>
      </c>
      <c r="V56" s="37">
        <f t="shared" si="85"/>
        <v>3.2146781751696212</v>
      </c>
      <c r="X56" s="33" t="s">
        <v>62</v>
      </c>
      <c r="Y56" s="34">
        <f>D55+D53+D52+D51</f>
        <v>113516000</v>
      </c>
      <c r="Z56" s="38">
        <f t="shared" si="75"/>
        <v>595.42156945619024</v>
      </c>
      <c r="AA56" s="38">
        <f t="shared" si="75"/>
        <v>2263.8057759598828</v>
      </c>
      <c r="AB56" s="38">
        <f t="shared" si="75"/>
        <v>951.18824016724079</v>
      </c>
      <c r="AC56" s="38">
        <f t="shared" si="75"/>
        <v>289.87121951556696</v>
      </c>
      <c r="AD56" s="38">
        <f t="shared" si="75"/>
        <v>150.12699222445772</v>
      </c>
      <c r="AE56" s="38">
        <f t="shared" si="75"/>
        <v>43.441610838051908</v>
      </c>
      <c r="AF56" s="38">
        <f t="shared" si="75"/>
        <v>109.81328091099317</v>
      </c>
      <c r="AG56" s="38">
        <f t="shared" si="75"/>
        <v>4403.6686890723831</v>
      </c>
      <c r="AH56" s="39">
        <f>SUM(AH51:AH55)</f>
        <v>488194.19799999997</v>
      </c>
      <c r="AI56" s="38">
        <f>AH56*1000000/Y56</f>
        <v>4300.6642059269179</v>
      </c>
      <c r="AJ56" s="198"/>
      <c r="AK56" s="201"/>
      <c r="AL56" s="51">
        <f t="shared" si="78"/>
        <v>180.33752244136068</v>
      </c>
      <c r="AM56" s="51">
        <f t="shared" si="79"/>
        <v>558.64842130361876</v>
      </c>
      <c r="AN56" s="33" t="s">
        <v>62</v>
      </c>
    </row>
    <row r="57" spans="3:40">
      <c r="AH57" s="24"/>
      <c r="AI57" s="25"/>
      <c r="AJ57" s="198"/>
      <c r="AK57" s="201"/>
      <c r="AL57" s="51"/>
      <c r="AM57" s="51"/>
    </row>
    <row r="58" spans="3:40">
      <c r="C58" s="26" t="s">
        <v>63</v>
      </c>
      <c r="D58" s="27">
        <v>10566000</v>
      </c>
      <c r="E58" s="28">
        <v>9.0980368200000008</v>
      </c>
      <c r="F58" s="28">
        <v>7.5716999999999999</v>
      </c>
      <c r="G58" s="28">
        <v>19.167671460000001</v>
      </c>
      <c r="H58" s="28">
        <v>6.4001900710503401</v>
      </c>
      <c r="I58" s="28">
        <v>0.63059887922990998</v>
      </c>
      <c r="J58" s="28">
        <v>1.1141716070054699</v>
      </c>
      <c r="K58" s="28">
        <v>1</v>
      </c>
      <c r="L58" s="29">
        <f t="shared" ref="L58:L70" si="86">SUM(E58:K58)</f>
        <v>44.982368837285719</v>
      </c>
      <c r="M58" s="30"/>
      <c r="N58" s="26" t="s">
        <v>63</v>
      </c>
      <c r="O58" s="31">
        <f t="shared" ref="O58:V58" si="87">E58*1000000/$D$58</f>
        <v>0.86106727427597962</v>
      </c>
      <c r="P58" s="31">
        <f t="shared" si="87"/>
        <v>0.7166098807495741</v>
      </c>
      <c r="Q58" s="31">
        <f t="shared" si="87"/>
        <v>1.8140896706416809</v>
      </c>
      <c r="R58" s="31">
        <f t="shared" si="87"/>
        <v>0.60573443791882831</v>
      </c>
      <c r="S58" s="31">
        <f t="shared" si="87"/>
        <v>5.9681892791019306E-2</v>
      </c>
      <c r="T58" s="31">
        <f t="shared" si="87"/>
        <v>0.10544876083716354</v>
      </c>
      <c r="U58" s="31">
        <f t="shared" si="87"/>
        <v>9.4643195154268403E-2</v>
      </c>
      <c r="V58" s="32">
        <f t="shared" si="87"/>
        <v>4.2572751123685144</v>
      </c>
      <c r="X58" s="26" t="s">
        <v>63</v>
      </c>
      <c r="Y58" s="27">
        <v>10566000</v>
      </c>
      <c r="Z58" s="11">
        <f t="shared" ref="Z58:Z70" si="88">O58*1000*$AA$3</f>
        <v>1179.5441995415163</v>
      </c>
      <c r="AA58" s="11">
        <f t="shared" ref="AA58:AA70" si="89">P58*1000*$AA$3</f>
        <v>981.65736107325392</v>
      </c>
      <c r="AB58" s="11">
        <f t="shared" ref="AB58:AB70" si="90">Q58*1000*$AA$3</f>
        <v>2485.0543184942248</v>
      </c>
      <c r="AC58" s="11">
        <f t="shared" ref="AC58:AC70" si="91">R58*1000*$AA$3</f>
        <v>829.77319433080004</v>
      </c>
      <c r="AD58" s="11">
        <f t="shared" ref="AD58:AD70" si="92">S58*1000*$AA$3</f>
        <v>81.756016704384081</v>
      </c>
      <c r="AE58" s="11">
        <f t="shared" ref="AE58:AE70" si="93">T58*1000*$AA$3</f>
        <v>144.45035586667936</v>
      </c>
      <c r="AF58" s="11">
        <f t="shared" ref="AF58:AF70" si="94">U58*1000*$AA$3</f>
        <v>129.64821124361157</v>
      </c>
      <c r="AG58" s="11">
        <f t="shared" ref="AG58:AG70" si="95">V58*1000*$AA$3</f>
        <v>5831.8836572544706</v>
      </c>
      <c r="AH58" s="24">
        <f>AI58*Y58/1000000</f>
        <v>216011.304</v>
      </c>
      <c r="AI58" s="25">
        <v>20444</v>
      </c>
      <c r="AJ58" s="27">
        <v>27062.242999999999</v>
      </c>
      <c r="AK58" s="200">
        <v>0.36099999999999999</v>
      </c>
      <c r="AL58" s="51">
        <f t="shared" ref="AL58:AL70" si="96">AI58*$AL$109/$AI$109</f>
        <v>857.26765268263034</v>
      </c>
      <c r="AM58" s="51">
        <f t="shared" ref="AM58:AM70" si="97">AG58*$AM$109/$AG$109</f>
        <v>739.8314515431598</v>
      </c>
      <c r="AN58" s="26" t="s">
        <v>63</v>
      </c>
    </row>
    <row r="59" spans="3:40">
      <c r="C59" s="57" t="s">
        <v>64</v>
      </c>
      <c r="D59" s="27">
        <f>5480000+D60+D61+D63+D64+D66+D68+D69</f>
        <v>23333000</v>
      </c>
      <c r="E59" s="28">
        <f t="shared" ref="E59:K59" si="98">3.711+E60+E61+E63+E64+E66+E68+E69</f>
        <v>20.207399999999996</v>
      </c>
      <c r="F59" s="28">
        <f t="shared" si="98"/>
        <v>11.60995348237317</v>
      </c>
      <c r="G59" s="28">
        <f t="shared" si="98"/>
        <v>13.054725141999999</v>
      </c>
      <c r="H59" s="28">
        <f t="shared" si="98"/>
        <v>7.3992834773951097</v>
      </c>
      <c r="I59" s="28">
        <f t="shared" si="98"/>
        <v>4.9922827515047192</v>
      </c>
      <c r="J59" s="28">
        <f t="shared" si="98"/>
        <v>4.3193339216484894</v>
      </c>
      <c r="K59" s="28">
        <f t="shared" si="98"/>
        <v>7.2110000000000003</v>
      </c>
      <c r="L59" s="29">
        <f t="shared" si="86"/>
        <v>68.79397877492147</v>
      </c>
      <c r="M59" s="30"/>
      <c r="N59" t="s">
        <v>64</v>
      </c>
      <c r="O59" s="31">
        <f t="shared" ref="O59:V59" si="99">E59*1000000/$D$59</f>
        <v>0.86604380062572306</v>
      </c>
      <c r="P59" s="31">
        <f t="shared" si="99"/>
        <v>0.49757654319518152</v>
      </c>
      <c r="Q59" s="31">
        <f t="shared" si="99"/>
        <v>0.55949621317447384</v>
      </c>
      <c r="R59" s="31">
        <f t="shared" si="99"/>
        <v>0.31711667926949427</v>
      </c>
      <c r="S59" s="31">
        <f t="shared" si="99"/>
        <v>0.21395803160779664</v>
      </c>
      <c r="T59" s="31">
        <f t="shared" si="99"/>
        <v>0.18511695545572748</v>
      </c>
      <c r="U59" s="31">
        <f t="shared" si="99"/>
        <v>0.30904727210388722</v>
      </c>
      <c r="V59" s="32">
        <f t="shared" si="99"/>
        <v>2.9483554954322839</v>
      </c>
      <c r="X59" t="s">
        <v>64</v>
      </c>
      <c r="Y59" s="27">
        <f>5480000+Y60+Y61+Y63+Y64+Y66+Y68+Y69</f>
        <v>23333000</v>
      </c>
      <c r="Z59" s="11">
        <f t="shared" si="88"/>
        <v>1186.3613588565549</v>
      </c>
      <c r="AA59" s="11">
        <f t="shared" si="89"/>
        <v>681.61169619098098</v>
      </c>
      <c r="AB59" s="11">
        <f t="shared" si="90"/>
        <v>766.43316106782424</v>
      </c>
      <c r="AC59" s="11">
        <f t="shared" si="91"/>
        <v>434.40640561414727</v>
      </c>
      <c r="AD59" s="11">
        <f t="shared" si="92"/>
        <v>293.09319105235113</v>
      </c>
      <c r="AE59" s="11">
        <f t="shared" si="93"/>
        <v>253.58486795144924</v>
      </c>
      <c r="AF59" s="11">
        <f t="shared" si="94"/>
        <v>423.35242330604729</v>
      </c>
      <c r="AG59" s="11">
        <f t="shared" si="95"/>
        <v>4038.8431040393548</v>
      </c>
      <c r="AH59" s="24">
        <f>96089+53514+49588+42718+28252+24949+22225+8896</f>
        <v>326231</v>
      </c>
      <c r="AI59" s="25">
        <f>AH59*1000000/Y59</f>
        <v>13981.528307547251</v>
      </c>
      <c r="AJ59" s="198"/>
      <c r="AK59" s="201"/>
      <c r="AL59" s="51">
        <f t="shared" si="96"/>
        <v>586.28017771115151</v>
      </c>
      <c r="AM59" s="51">
        <f t="shared" si="97"/>
        <v>512.36672948706166</v>
      </c>
      <c r="AN59" s="57" t="s">
        <v>64</v>
      </c>
    </row>
    <row r="60" spans="3:40" hidden="1">
      <c r="C60" s="58" t="s">
        <v>65</v>
      </c>
      <c r="D60" s="27">
        <v>3292000</v>
      </c>
      <c r="E60" s="28">
        <v>2.7164000000000001</v>
      </c>
      <c r="F60" s="28">
        <v>3.0573000000000001</v>
      </c>
      <c r="G60" s="28">
        <v>0.20413996000000001</v>
      </c>
      <c r="H60" s="43">
        <v>0</v>
      </c>
      <c r="I60" s="28">
        <v>0.23668371272118</v>
      </c>
      <c r="J60" s="28">
        <v>0.14029053717699</v>
      </c>
      <c r="K60" s="28">
        <v>0.3</v>
      </c>
      <c r="L60" s="29">
        <f t="shared" si="86"/>
        <v>6.65481420989817</v>
      </c>
      <c r="M60" s="30"/>
      <c r="N60" s="26" t="s">
        <v>65</v>
      </c>
      <c r="O60" s="31">
        <f>E60*1000000/$D$68</f>
        <v>1.2153914988814318</v>
      </c>
      <c r="P60" s="31">
        <f>F60*1000000/$D$68</f>
        <v>1.3679194630872484</v>
      </c>
      <c r="Q60" s="31">
        <f>G60*1000000/$D$68</f>
        <v>9.1337789709172265E-2</v>
      </c>
      <c r="R60" s="31">
        <f>H60*1000000/$D$68</f>
        <v>0</v>
      </c>
      <c r="S60" s="31">
        <f>I60*1000000/$D$68</f>
        <v>0.10589875289538254</v>
      </c>
      <c r="T60" s="31">
        <f>J60*1000000/$D$60</f>
        <v>4.2615594525209605E-2</v>
      </c>
      <c r="U60" s="31">
        <f>K60*1000000/$D$60</f>
        <v>9.1130012150668294E-2</v>
      </c>
      <c r="V60" s="32">
        <f>L60*1000000/$D$68</f>
        <v>2.977545507784416</v>
      </c>
      <c r="X60" s="26" t="s">
        <v>65</v>
      </c>
      <c r="Y60" s="27">
        <v>3292000</v>
      </c>
      <c r="Z60" s="11">
        <f t="shared" si="88"/>
        <v>1664.9198448322147</v>
      </c>
      <c r="AA60" s="11">
        <f t="shared" si="89"/>
        <v>1873.8622594630874</v>
      </c>
      <c r="AB60" s="11">
        <f t="shared" si="90"/>
        <v>125.12025862437586</v>
      </c>
      <c r="AC60" s="11">
        <f t="shared" si="91"/>
        <v>0</v>
      </c>
      <c r="AD60" s="11">
        <f t="shared" si="92"/>
        <v>145.06678333752743</v>
      </c>
      <c r="AE60" s="11">
        <f t="shared" si="93"/>
        <v>58.377526163087204</v>
      </c>
      <c r="AF60" s="11">
        <f t="shared" si="94"/>
        <v>124.83563183475093</v>
      </c>
      <c r="AG60" s="11">
        <f t="shared" si="95"/>
        <v>4078.8294219300833</v>
      </c>
      <c r="AH60" s="24"/>
      <c r="AI60" s="25"/>
      <c r="AJ60" s="198"/>
      <c r="AK60" s="201"/>
      <c r="AL60" s="51">
        <f t="shared" si="96"/>
        <v>0</v>
      </c>
      <c r="AM60" s="51">
        <f t="shared" si="97"/>
        <v>517.43938479803728</v>
      </c>
      <c r="AN60" s="58" t="s">
        <v>65</v>
      </c>
    </row>
    <row r="61" spans="3:40" hidden="1">
      <c r="C61" s="58" t="s">
        <v>66</v>
      </c>
      <c r="D61" s="27">
        <v>1129000</v>
      </c>
      <c r="E61" s="28">
        <f>61000*365/(1000000*7.3)</f>
        <v>3.05</v>
      </c>
      <c r="F61" s="28">
        <v>0</v>
      </c>
      <c r="G61" s="28">
        <v>0</v>
      </c>
      <c r="H61" s="28">
        <v>0</v>
      </c>
      <c r="I61" s="28">
        <v>0</v>
      </c>
      <c r="J61" s="28">
        <v>0.1</v>
      </c>
      <c r="K61" s="28">
        <v>0</v>
      </c>
      <c r="L61" s="29">
        <f t="shared" si="86"/>
        <v>3.15</v>
      </c>
      <c r="M61" s="30"/>
      <c r="N61" s="26" t="s">
        <v>66</v>
      </c>
      <c r="O61" s="31">
        <f t="shared" ref="O61:V61" si="100">E61*1000000/$D$61</f>
        <v>2.7015057573073515</v>
      </c>
      <c r="P61" s="31">
        <f t="shared" si="100"/>
        <v>0</v>
      </c>
      <c r="Q61" s="31">
        <f t="shared" si="100"/>
        <v>0</v>
      </c>
      <c r="R61" s="31">
        <f t="shared" si="100"/>
        <v>0</v>
      </c>
      <c r="S61" s="31">
        <f t="shared" si="100"/>
        <v>0</v>
      </c>
      <c r="T61" s="31">
        <f t="shared" si="100"/>
        <v>8.8573959255978746E-2</v>
      </c>
      <c r="U61" s="31">
        <f t="shared" si="100"/>
        <v>0</v>
      </c>
      <c r="V61" s="32">
        <f t="shared" si="100"/>
        <v>2.7900797165633304</v>
      </c>
      <c r="X61" s="26" t="s">
        <v>66</v>
      </c>
      <c r="Y61" s="27">
        <v>1129000</v>
      </c>
      <c r="Z61" s="11">
        <f t="shared" si="88"/>
        <v>3700.6927812223203</v>
      </c>
      <c r="AA61" s="11">
        <f t="shared" si="89"/>
        <v>0</v>
      </c>
      <c r="AB61" s="11">
        <f t="shared" si="90"/>
        <v>0</v>
      </c>
      <c r="AC61" s="11">
        <f t="shared" si="91"/>
        <v>0</v>
      </c>
      <c r="AD61" s="11">
        <f t="shared" si="92"/>
        <v>0</v>
      </c>
      <c r="AE61" s="11">
        <f t="shared" si="93"/>
        <v>121.33418954827282</v>
      </c>
      <c r="AF61" s="11">
        <f t="shared" si="94"/>
        <v>0</v>
      </c>
      <c r="AG61" s="11">
        <f t="shared" si="95"/>
        <v>3822.0269707705934</v>
      </c>
      <c r="AH61" s="24"/>
      <c r="AI61" s="25"/>
      <c r="AJ61" s="198"/>
      <c r="AK61" s="201"/>
      <c r="AL61" s="51">
        <f t="shared" si="96"/>
        <v>0</v>
      </c>
      <c r="AM61" s="51">
        <f t="shared" si="97"/>
        <v>484.86148349425673</v>
      </c>
      <c r="AN61" s="58" t="s">
        <v>66</v>
      </c>
    </row>
    <row r="62" spans="3:40">
      <c r="C62" s="26" t="s">
        <v>67</v>
      </c>
      <c r="D62" s="27">
        <v>38317000</v>
      </c>
      <c r="E62" s="28">
        <v>26.309000000000001</v>
      </c>
      <c r="F62" s="28">
        <v>13.8175921776881</v>
      </c>
      <c r="G62" s="28">
        <v>59.767470000000003</v>
      </c>
      <c r="H62" s="43">
        <v>0</v>
      </c>
      <c r="I62" s="28">
        <v>0.62497171561749998</v>
      </c>
      <c r="J62" s="28">
        <v>2.2407566638005099</v>
      </c>
      <c r="K62" s="28">
        <v>2.5</v>
      </c>
      <c r="L62" s="29">
        <f t="shared" si="86"/>
        <v>105.25979055710613</v>
      </c>
      <c r="M62" s="30"/>
      <c r="N62" s="26" t="s">
        <v>67</v>
      </c>
      <c r="O62" s="31">
        <f t="shared" ref="O62:V62" si="101">E62*1000000/$D$62</f>
        <v>0.68661429652634598</v>
      </c>
      <c r="P62" s="31">
        <f t="shared" si="101"/>
        <v>0.36061257869060992</v>
      </c>
      <c r="Q62" s="31">
        <f t="shared" si="101"/>
        <v>1.5598160085601691</v>
      </c>
      <c r="R62" s="31">
        <f t="shared" si="101"/>
        <v>0</v>
      </c>
      <c r="S62" s="31">
        <f t="shared" si="101"/>
        <v>1.6310559689367645E-2</v>
      </c>
      <c r="T62" s="31">
        <f t="shared" si="101"/>
        <v>5.8479438990539701E-2</v>
      </c>
      <c r="U62" s="31">
        <f t="shared" si="101"/>
        <v>6.5245191429391655E-2</v>
      </c>
      <c r="V62" s="32">
        <f t="shared" si="101"/>
        <v>2.7470780738864242</v>
      </c>
      <c r="X62" s="26" t="s">
        <v>67</v>
      </c>
      <c r="Y62" s="27">
        <v>38317000</v>
      </c>
      <c r="Z62" s="11">
        <f t="shared" si="88"/>
        <v>940.56752008246985</v>
      </c>
      <c r="AA62" s="11">
        <f t="shared" si="89"/>
        <v>493.98982888285497</v>
      </c>
      <c r="AB62" s="11">
        <f t="shared" si="90"/>
        <v>2136.7342369342591</v>
      </c>
      <c r="AC62" s="11">
        <f t="shared" si="91"/>
        <v>0</v>
      </c>
      <c r="AD62" s="11">
        <f t="shared" si="92"/>
        <v>22.343232227756229</v>
      </c>
      <c r="AE62" s="11">
        <f t="shared" si="93"/>
        <v>80.10881973389769</v>
      </c>
      <c r="AF62" s="11">
        <f t="shared" si="94"/>
        <v>89.376973667040744</v>
      </c>
      <c r="AG62" s="11">
        <f t="shared" si="95"/>
        <v>3763.1206115282789</v>
      </c>
      <c r="AH62" s="24">
        <f t="shared" ref="AH62:AH67" si="102">AI62*Y62/1000000</f>
        <v>518812.18</v>
      </c>
      <c r="AI62" s="25">
        <v>13540</v>
      </c>
      <c r="AJ62" s="27">
        <v>20334.190999999999</v>
      </c>
      <c r="AK62" s="200">
        <v>0.97799999999999998</v>
      </c>
      <c r="AL62" s="51">
        <f t="shared" si="96"/>
        <v>567.76580010383566</v>
      </c>
      <c r="AM62" s="51">
        <f t="shared" si="97"/>
        <v>477.38863598483272</v>
      </c>
      <c r="AN62" s="26" t="s">
        <v>67</v>
      </c>
    </row>
    <row r="63" spans="3:40" hidden="1">
      <c r="C63" s="58" t="s">
        <v>68</v>
      </c>
      <c r="D63" s="27">
        <v>7398000</v>
      </c>
      <c r="E63" s="28">
        <v>3.53</v>
      </c>
      <c r="F63" s="28">
        <v>2.63065348237317</v>
      </c>
      <c r="G63" s="28">
        <v>8.4395851820000001</v>
      </c>
      <c r="H63" s="28">
        <v>3.6882834773951099</v>
      </c>
      <c r="I63" s="28">
        <v>0.64459903878353997</v>
      </c>
      <c r="J63" s="28">
        <v>0.2680433844715</v>
      </c>
      <c r="K63" s="28">
        <v>2</v>
      </c>
      <c r="L63" s="29">
        <f t="shared" si="86"/>
        <v>21.201164565023319</v>
      </c>
      <c r="M63" s="30"/>
      <c r="N63" s="26" t="s">
        <v>68</v>
      </c>
      <c r="O63" s="31">
        <f t="shared" ref="O63:V63" si="103">E63*1000000/$D$63</f>
        <v>0.47715598810489324</v>
      </c>
      <c r="P63" s="31">
        <f t="shared" si="103"/>
        <v>0.35558981919075022</v>
      </c>
      <c r="Q63" s="31">
        <f t="shared" si="103"/>
        <v>1.1407928064341715</v>
      </c>
      <c r="R63" s="31">
        <f t="shared" si="103"/>
        <v>0.4985514297641403</v>
      </c>
      <c r="S63" s="31">
        <f t="shared" si="103"/>
        <v>8.7131527275417689E-2</v>
      </c>
      <c r="T63" s="31">
        <f t="shared" si="103"/>
        <v>3.6231871380305487E-2</v>
      </c>
      <c r="U63" s="31">
        <f t="shared" si="103"/>
        <v>0.27034333603676669</v>
      </c>
      <c r="V63" s="32">
        <f t="shared" si="103"/>
        <v>2.8657967781864446</v>
      </c>
      <c r="X63" s="26" t="s">
        <v>68</v>
      </c>
      <c r="Y63" s="27">
        <v>7398000</v>
      </c>
      <c r="Z63" s="11">
        <f t="shared" si="88"/>
        <v>653.63833333333343</v>
      </c>
      <c r="AA63" s="11">
        <f t="shared" si="89"/>
        <v>487.1093364860987</v>
      </c>
      <c r="AB63" s="11">
        <f t="shared" si="90"/>
        <v>1562.7298562003336</v>
      </c>
      <c r="AC63" s="11">
        <f t="shared" si="91"/>
        <v>682.94715723099455</v>
      </c>
      <c r="AD63" s="11">
        <f t="shared" si="92"/>
        <v>119.35825534808552</v>
      </c>
      <c r="AE63" s="11">
        <f t="shared" si="93"/>
        <v>49.632700024639412</v>
      </c>
      <c r="AF63" s="11">
        <f t="shared" si="94"/>
        <v>370.33333333333331</v>
      </c>
      <c r="AG63" s="11">
        <f t="shared" si="95"/>
        <v>3925.7489719568175</v>
      </c>
      <c r="AH63" s="24">
        <f t="shared" si="102"/>
        <v>0</v>
      </c>
      <c r="AI63" s="25"/>
      <c r="AJ63" s="198"/>
      <c r="AK63" s="201"/>
      <c r="AL63" s="51">
        <f t="shared" si="96"/>
        <v>0</v>
      </c>
      <c r="AM63" s="51">
        <f t="shared" si="97"/>
        <v>498.01963327989421</v>
      </c>
      <c r="AN63" s="58" t="s">
        <v>68</v>
      </c>
    </row>
    <row r="64" spans="3:40" hidden="1">
      <c r="C64" s="58" t="s">
        <v>69</v>
      </c>
      <c r="D64" s="27">
        <v>1340000</v>
      </c>
      <c r="E64" s="28">
        <f>32000*365/(1000000*7.3)</f>
        <v>1.6</v>
      </c>
      <c r="F64" s="28">
        <f>701/1000</f>
        <v>0.70099999999999996</v>
      </c>
      <c r="G64" s="28">
        <v>0.6</v>
      </c>
      <c r="H64" s="28">
        <v>0</v>
      </c>
      <c r="I64" s="28">
        <v>0.1</v>
      </c>
      <c r="J64" s="28">
        <v>0</v>
      </c>
      <c r="K64" s="28">
        <v>0.5</v>
      </c>
      <c r="L64" s="29">
        <f t="shared" si="86"/>
        <v>3.5010000000000003</v>
      </c>
      <c r="M64" s="30"/>
      <c r="N64" s="26" t="s">
        <v>69</v>
      </c>
      <c r="O64" s="31">
        <f t="shared" ref="O64:V64" si="104">E64*1000000/$D$64</f>
        <v>1.1940298507462686</v>
      </c>
      <c r="P64" s="31">
        <f t="shared" si="104"/>
        <v>0.52313432835820894</v>
      </c>
      <c r="Q64" s="31">
        <f t="shared" si="104"/>
        <v>0.44776119402985076</v>
      </c>
      <c r="R64" s="31">
        <f t="shared" si="104"/>
        <v>0</v>
      </c>
      <c r="S64" s="31">
        <f t="shared" si="104"/>
        <v>7.4626865671641784E-2</v>
      </c>
      <c r="T64" s="31">
        <f t="shared" si="104"/>
        <v>0</v>
      </c>
      <c r="U64" s="31">
        <f t="shared" si="104"/>
        <v>0.37313432835820898</v>
      </c>
      <c r="V64" s="32">
        <f t="shared" si="104"/>
        <v>2.6126865671641792</v>
      </c>
      <c r="X64" s="26" t="s">
        <v>69</v>
      </c>
      <c r="Y64" s="27">
        <v>1340000</v>
      </c>
      <c r="Z64" s="11">
        <f t="shared" si="88"/>
        <v>1635.6573134328357</v>
      </c>
      <c r="AA64" s="11">
        <f t="shared" si="89"/>
        <v>716.62236044776114</v>
      </c>
      <c r="AB64" s="11">
        <f t="shared" si="90"/>
        <v>613.37149253731343</v>
      </c>
      <c r="AC64" s="11">
        <f t="shared" si="91"/>
        <v>0</v>
      </c>
      <c r="AD64" s="11">
        <f t="shared" si="92"/>
        <v>102.22858208955223</v>
      </c>
      <c r="AE64" s="11">
        <f t="shared" si="93"/>
        <v>0</v>
      </c>
      <c r="AF64" s="11">
        <f t="shared" si="94"/>
        <v>511.14291044776121</v>
      </c>
      <c r="AG64" s="11">
        <f t="shared" si="95"/>
        <v>3579.0226589552244</v>
      </c>
      <c r="AH64" s="24">
        <f t="shared" si="102"/>
        <v>0</v>
      </c>
      <c r="AI64" s="25"/>
      <c r="AJ64" s="198"/>
      <c r="AK64" s="201"/>
      <c r="AL64" s="51">
        <f t="shared" si="96"/>
        <v>0</v>
      </c>
      <c r="AM64" s="51">
        <f t="shared" si="97"/>
        <v>454.03401105008783</v>
      </c>
      <c r="AN64" s="58" t="s">
        <v>69</v>
      </c>
    </row>
    <row r="65" spans="3:40">
      <c r="C65" s="26" t="s">
        <v>70</v>
      </c>
      <c r="D65" s="27">
        <v>9950000</v>
      </c>
      <c r="E65" s="28">
        <v>6.4891169092561301</v>
      </c>
      <c r="F65" s="28">
        <v>9.1421520320000003</v>
      </c>
      <c r="G65" s="28">
        <v>2.729095</v>
      </c>
      <c r="H65" s="28">
        <v>3.5491301986694901</v>
      </c>
      <c r="I65" s="28">
        <v>5.1816988731500001E-2</v>
      </c>
      <c r="J65" s="28">
        <v>0.6609494501516</v>
      </c>
      <c r="K65" s="28">
        <v>1</v>
      </c>
      <c r="L65" s="29">
        <f t="shared" si="86"/>
        <v>23.622260578808721</v>
      </c>
      <c r="M65" s="30"/>
      <c r="N65" s="26" t="s">
        <v>70</v>
      </c>
      <c r="O65" s="31">
        <f t="shared" ref="O65:V65" si="105">E65*1000000/$D$65</f>
        <v>0.65217255369408345</v>
      </c>
      <c r="P65" s="31">
        <f t="shared" si="105"/>
        <v>0.91880924944723619</v>
      </c>
      <c r="Q65" s="31">
        <f t="shared" si="105"/>
        <v>0.27428090452261306</v>
      </c>
      <c r="R65" s="31">
        <f t="shared" si="105"/>
        <v>0.35669650237884321</v>
      </c>
      <c r="S65" s="31">
        <f t="shared" si="105"/>
        <v>5.2077375609547744E-3</v>
      </c>
      <c r="T65" s="31">
        <f t="shared" si="105"/>
        <v>6.6427080417246237E-2</v>
      </c>
      <c r="U65" s="31">
        <f t="shared" si="105"/>
        <v>0.10050251256281408</v>
      </c>
      <c r="V65" s="32">
        <f t="shared" si="105"/>
        <v>2.3740965405837913</v>
      </c>
      <c r="X65" s="26" t="s">
        <v>70</v>
      </c>
      <c r="Y65" s="27">
        <v>9950000</v>
      </c>
      <c r="Z65" s="11">
        <f t="shared" si="88"/>
        <v>893.38705092103828</v>
      </c>
      <c r="AA65" s="11">
        <f t="shared" si="89"/>
        <v>1258.6427948755393</v>
      </c>
      <c r="AB65" s="11">
        <f t="shared" si="90"/>
        <v>375.72726271206034</v>
      </c>
      <c r="AC65" s="11">
        <f t="shared" si="91"/>
        <v>488.62534083818929</v>
      </c>
      <c r="AD65" s="11">
        <f t="shared" si="92"/>
        <v>7.1338869984621898</v>
      </c>
      <c r="AE65" s="11">
        <f t="shared" si="93"/>
        <v>90.995999661610171</v>
      </c>
      <c r="AF65" s="11">
        <f t="shared" si="94"/>
        <v>137.67467336683418</v>
      </c>
      <c r="AG65" s="11">
        <f t="shared" si="95"/>
        <v>3252.1870093737343</v>
      </c>
      <c r="AH65" s="24">
        <f t="shared" si="102"/>
        <v>139797.5</v>
      </c>
      <c r="AI65" s="25">
        <v>14050</v>
      </c>
      <c r="AJ65" s="27">
        <v>19591.395</v>
      </c>
      <c r="AK65" s="200">
        <v>0.248</v>
      </c>
      <c r="AL65" s="51">
        <f t="shared" si="96"/>
        <v>589.15136569120318</v>
      </c>
      <c r="AM65" s="51">
        <f t="shared" si="97"/>
        <v>412.5717139164442</v>
      </c>
      <c r="AN65" s="26" t="s">
        <v>70</v>
      </c>
    </row>
    <row r="66" spans="3:40" hidden="1">
      <c r="C66" s="58" t="s">
        <v>71</v>
      </c>
      <c r="D66" s="27">
        <v>2040000</v>
      </c>
      <c r="E66" s="28">
        <f>63000*365/(1000000*7.3)</f>
        <v>3.15</v>
      </c>
      <c r="F66" s="28">
        <v>0.89</v>
      </c>
      <c r="G66" s="28">
        <v>0</v>
      </c>
      <c r="H66" s="28">
        <v>0</v>
      </c>
      <c r="I66" s="28">
        <v>0.2</v>
      </c>
      <c r="J66" s="28">
        <v>0</v>
      </c>
      <c r="K66" s="28">
        <v>0.5</v>
      </c>
      <c r="L66" s="29">
        <f t="shared" si="86"/>
        <v>4.74</v>
      </c>
      <c r="M66" s="30"/>
      <c r="N66" s="26" t="s">
        <v>71</v>
      </c>
      <c r="O66" s="31">
        <f t="shared" ref="O66:V66" si="106">E66*1000000/$D$66</f>
        <v>1.5441176470588236</v>
      </c>
      <c r="P66" s="31">
        <f t="shared" si="106"/>
        <v>0.43627450980392157</v>
      </c>
      <c r="Q66" s="31">
        <f t="shared" si="106"/>
        <v>0</v>
      </c>
      <c r="R66" s="31">
        <f t="shared" si="106"/>
        <v>0</v>
      </c>
      <c r="S66" s="31">
        <f t="shared" si="106"/>
        <v>9.8039215686274508E-2</v>
      </c>
      <c r="T66" s="31">
        <f t="shared" si="106"/>
        <v>0</v>
      </c>
      <c r="U66" s="31">
        <f t="shared" si="106"/>
        <v>0.24509803921568626</v>
      </c>
      <c r="V66" s="32">
        <f t="shared" si="106"/>
        <v>2.3235294117647061</v>
      </c>
      <c r="X66" s="26" t="s">
        <v>71</v>
      </c>
      <c r="Y66" s="27">
        <v>2040000</v>
      </c>
      <c r="Z66" s="11">
        <f t="shared" si="88"/>
        <v>2115.2296323529413</v>
      </c>
      <c r="AA66" s="11">
        <f t="shared" si="89"/>
        <v>597.63630882352936</v>
      </c>
      <c r="AB66" s="11">
        <f t="shared" si="90"/>
        <v>0</v>
      </c>
      <c r="AC66" s="11">
        <f t="shared" si="91"/>
        <v>0</v>
      </c>
      <c r="AD66" s="11">
        <f t="shared" si="92"/>
        <v>134.30029411764704</v>
      </c>
      <c r="AE66" s="11">
        <f t="shared" si="93"/>
        <v>0</v>
      </c>
      <c r="AF66" s="11">
        <f t="shared" si="94"/>
        <v>335.75073529411765</v>
      </c>
      <c r="AG66" s="11">
        <f t="shared" si="95"/>
        <v>3182.9169705882355</v>
      </c>
      <c r="AH66" s="24">
        <f t="shared" si="102"/>
        <v>0</v>
      </c>
      <c r="AI66" s="25"/>
      <c r="AJ66" s="198"/>
      <c r="AK66" s="201"/>
      <c r="AL66" s="51">
        <f t="shared" si="96"/>
        <v>0</v>
      </c>
      <c r="AM66" s="51">
        <f t="shared" si="97"/>
        <v>403.78413234674372</v>
      </c>
      <c r="AN66" s="58" t="s">
        <v>71</v>
      </c>
    </row>
    <row r="67" spans="3:40">
      <c r="C67" s="26" t="s">
        <v>72</v>
      </c>
      <c r="D67" s="27">
        <v>21388000</v>
      </c>
      <c r="E67" s="28">
        <v>9.0359999999999996</v>
      </c>
      <c r="F67" s="28">
        <v>12.461399999999999</v>
      </c>
      <c r="G67" s="28">
        <v>7.0701508000000004</v>
      </c>
      <c r="H67" s="28">
        <v>2.6580531293840699</v>
      </c>
      <c r="I67" s="28">
        <v>3.4015929764221302</v>
      </c>
      <c r="J67" s="28">
        <v>0.2194308348597</v>
      </c>
      <c r="K67" s="28">
        <v>1.5</v>
      </c>
      <c r="L67" s="29">
        <f t="shared" si="86"/>
        <v>36.346627740665902</v>
      </c>
      <c r="M67" s="30"/>
      <c r="N67" s="26" t="s">
        <v>72</v>
      </c>
      <c r="O67" s="31">
        <f t="shared" ref="O67:V67" si="107">E67*1000000/$D$67</f>
        <v>0.42247989526837482</v>
      </c>
      <c r="P67" s="31">
        <f t="shared" si="107"/>
        <v>0.58263512249859739</v>
      </c>
      <c r="Q67" s="31">
        <f t="shared" si="107"/>
        <v>0.3305662427529456</v>
      </c>
      <c r="R67" s="31">
        <f t="shared" si="107"/>
        <v>0.12427777863213342</v>
      </c>
      <c r="S67" s="31">
        <f t="shared" si="107"/>
        <v>0.15904212532364551</v>
      </c>
      <c r="T67" s="31">
        <f t="shared" si="107"/>
        <v>1.0259530337558444E-2</v>
      </c>
      <c r="U67" s="31">
        <f t="shared" si="107"/>
        <v>7.0132784739106044E-2</v>
      </c>
      <c r="V67" s="32">
        <f t="shared" si="107"/>
        <v>1.6993934795523613</v>
      </c>
      <c r="X67" s="26" t="s">
        <v>72</v>
      </c>
      <c r="Y67" s="27">
        <v>21388000</v>
      </c>
      <c r="Z67" s="11">
        <f t="shared" si="88"/>
        <v>578.73957677202179</v>
      </c>
      <c r="AA67" s="11">
        <f t="shared" si="89"/>
        <v>798.13029681129615</v>
      </c>
      <c r="AB67" s="11">
        <f t="shared" si="90"/>
        <v>452.83046499627829</v>
      </c>
      <c r="AC67" s="11">
        <f t="shared" si="91"/>
        <v>170.2435306703502</v>
      </c>
      <c r="AD67" s="11">
        <f t="shared" si="92"/>
        <v>217.86592292222502</v>
      </c>
      <c r="AE67" s="11">
        <f t="shared" si="93"/>
        <v>14.054151006798822</v>
      </c>
      <c r="AF67" s="11">
        <f t="shared" si="94"/>
        <v>96.072306901066028</v>
      </c>
      <c r="AG67" s="11">
        <f t="shared" si="95"/>
        <v>2327.9362500800362</v>
      </c>
      <c r="AH67" s="24">
        <f t="shared" si="102"/>
        <v>189561.84400000001</v>
      </c>
      <c r="AI67" s="25">
        <v>8863</v>
      </c>
      <c r="AJ67" s="27">
        <v>12476.463</v>
      </c>
      <c r="AK67" s="200">
        <v>0.33900000000000002</v>
      </c>
      <c r="AL67" s="51">
        <f t="shared" si="96"/>
        <v>371.64758392321232</v>
      </c>
      <c r="AM67" s="51">
        <f t="shared" si="97"/>
        <v>295.32147008012623</v>
      </c>
      <c r="AN67" s="26" t="s">
        <v>72</v>
      </c>
    </row>
    <row r="68" spans="3:40" hidden="1">
      <c r="C68" s="58" t="s">
        <v>73</v>
      </c>
      <c r="D68" s="27">
        <v>2235000</v>
      </c>
      <c r="E68" s="28">
        <f>30000*365/(1000000*7.3)</f>
        <v>1.5</v>
      </c>
      <c r="F68" s="28">
        <f>620/1000</f>
        <v>0.62</v>
      </c>
      <c r="G68" s="28">
        <v>0.1</v>
      </c>
      <c r="H68" s="28">
        <v>0</v>
      </c>
      <c r="I68" s="28">
        <v>0.1</v>
      </c>
      <c r="J68" s="28">
        <v>0</v>
      </c>
      <c r="K68" s="28">
        <v>0.2</v>
      </c>
      <c r="L68" s="29">
        <f t="shared" si="86"/>
        <v>2.5200000000000005</v>
      </c>
      <c r="M68" s="30"/>
      <c r="N68" s="26" t="s">
        <v>73</v>
      </c>
      <c r="O68" s="31">
        <f>E68*1000000/$D$68</f>
        <v>0.67114093959731547</v>
      </c>
      <c r="P68" s="31">
        <f>F68*1000000/$D$63</f>
        <v>8.3806434171397673E-2</v>
      </c>
      <c r="Q68" s="31">
        <f>G68*1000000/$D$63</f>
        <v>1.3517166801838334E-2</v>
      </c>
      <c r="R68" s="31">
        <f>H68*1000000/$D$63</f>
        <v>0</v>
      </c>
      <c r="S68" s="31">
        <f>I68*1000000/$D$68</f>
        <v>4.4742729306487698E-2</v>
      </c>
      <c r="T68" s="31">
        <f>J68*1000000/$D$68</f>
        <v>0</v>
      </c>
      <c r="U68" s="31">
        <f>K68*1000000/$D$68</f>
        <v>8.9485458612975396E-2</v>
      </c>
      <c r="V68" s="32">
        <f>L68*1000000/$D$63</f>
        <v>0.34063260340632612</v>
      </c>
      <c r="X68" s="26" t="s">
        <v>73</v>
      </c>
      <c r="Y68" s="27">
        <v>2235000</v>
      </c>
      <c r="Z68" s="11">
        <f t="shared" si="88"/>
        <v>919.37114093959735</v>
      </c>
      <c r="AA68" s="11">
        <f t="shared" si="89"/>
        <v>114.80333333333333</v>
      </c>
      <c r="AB68" s="11">
        <f t="shared" si="90"/>
        <v>18.516666666666666</v>
      </c>
      <c r="AC68" s="11">
        <f t="shared" si="91"/>
        <v>0</v>
      </c>
      <c r="AD68" s="11">
        <f t="shared" si="92"/>
        <v>61.291409395973155</v>
      </c>
      <c r="AE68" s="11">
        <f t="shared" si="93"/>
        <v>0</v>
      </c>
      <c r="AF68" s="11">
        <f t="shared" si="94"/>
        <v>122.58281879194631</v>
      </c>
      <c r="AG68" s="11">
        <f t="shared" si="95"/>
        <v>466.62000000000012</v>
      </c>
      <c r="AH68" s="24"/>
      <c r="AI68" s="25"/>
      <c r="AJ68" s="198"/>
      <c r="AK68" s="201"/>
      <c r="AL68" s="51">
        <f t="shared" si="96"/>
        <v>0</v>
      </c>
      <c r="AM68" s="51">
        <f t="shared" si="97"/>
        <v>59.195308447149607</v>
      </c>
      <c r="AN68" s="58" t="s">
        <v>73</v>
      </c>
    </row>
    <row r="69" spans="3:40" hidden="1">
      <c r="C69" s="58" t="s">
        <v>74</v>
      </c>
      <c r="D69" s="27">
        <v>419000</v>
      </c>
      <c r="E69" s="28">
        <f>19000*365/(1000000*7.3)</f>
        <v>0.95</v>
      </c>
      <c r="F69" s="28">
        <v>0</v>
      </c>
      <c r="G69" s="28">
        <v>0</v>
      </c>
      <c r="H69" s="28">
        <v>0</v>
      </c>
      <c r="I69" s="28">
        <v>0</v>
      </c>
      <c r="J69" s="28">
        <v>0.1</v>
      </c>
      <c r="K69" s="28">
        <v>0</v>
      </c>
      <c r="L69" s="29">
        <f t="shared" si="86"/>
        <v>1.05</v>
      </c>
      <c r="M69" s="30"/>
      <c r="N69" s="26" t="s">
        <v>74</v>
      </c>
      <c r="O69" s="31">
        <f>E69*1000000/$D$69</f>
        <v>2.2673031026252985</v>
      </c>
      <c r="P69" s="31">
        <f>F69*1000000/$D$60</f>
        <v>0</v>
      </c>
      <c r="Q69" s="31">
        <f>G69*1000000/$D$60</f>
        <v>0</v>
      </c>
      <c r="R69" s="31">
        <f>H69*1000000/$D$60</f>
        <v>0</v>
      </c>
      <c r="S69" s="31">
        <f>I69*1000000/$D$69</f>
        <v>0</v>
      </c>
      <c r="T69" s="31">
        <f>J69*1000000/$D$69</f>
        <v>0.2386634844868735</v>
      </c>
      <c r="U69" s="31">
        <f>K69*1000000/$D$69</f>
        <v>0</v>
      </c>
      <c r="V69" s="32">
        <f>L69*1000000/$D$60</f>
        <v>0.31895504252733903</v>
      </c>
      <c r="X69" s="26" t="s">
        <v>74</v>
      </c>
      <c r="Y69" s="27">
        <v>419000</v>
      </c>
      <c r="Z69" s="11">
        <f t="shared" si="88"/>
        <v>3105.8946300715993</v>
      </c>
      <c r="AA69" s="11">
        <f t="shared" si="89"/>
        <v>0</v>
      </c>
      <c r="AB69" s="11">
        <f t="shared" si="90"/>
        <v>0</v>
      </c>
      <c r="AC69" s="11">
        <f t="shared" si="91"/>
        <v>0</v>
      </c>
      <c r="AD69" s="11">
        <f t="shared" si="92"/>
        <v>0</v>
      </c>
      <c r="AE69" s="11">
        <f t="shared" si="93"/>
        <v>326.93627684964201</v>
      </c>
      <c r="AF69" s="11">
        <f t="shared" si="94"/>
        <v>0</v>
      </c>
      <c r="AG69" s="11">
        <f t="shared" si="95"/>
        <v>436.92471142162822</v>
      </c>
      <c r="AH69" s="24"/>
      <c r="AI69" s="25"/>
      <c r="AJ69" s="198"/>
      <c r="AK69" s="201"/>
      <c r="AL69" s="51">
        <f t="shared" si="96"/>
        <v>0</v>
      </c>
      <c r="AM69" s="51">
        <f t="shared" si="97"/>
        <v>55.428170804477105</v>
      </c>
      <c r="AN69" s="58" t="s">
        <v>74</v>
      </c>
    </row>
    <row r="70" spans="3:40">
      <c r="C70" s="44" t="s">
        <v>75</v>
      </c>
      <c r="D70" s="38">
        <f t="shared" ref="D70:K70" si="108">D58+D59+D62+D65+D67</f>
        <v>103554000</v>
      </c>
      <c r="E70" s="45">
        <f t="shared" si="108"/>
        <v>71.139553729256122</v>
      </c>
      <c r="F70" s="45">
        <f t="shared" si="108"/>
        <v>54.602797692061266</v>
      </c>
      <c r="G70" s="45">
        <f t="shared" si="108"/>
        <v>101.789112402</v>
      </c>
      <c r="H70" s="45">
        <f t="shared" si="108"/>
        <v>20.006656876499008</v>
      </c>
      <c r="I70" s="45">
        <f t="shared" si="108"/>
        <v>9.7012633115057589</v>
      </c>
      <c r="J70" s="45">
        <f t="shared" si="108"/>
        <v>8.5546424774657694</v>
      </c>
      <c r="K70" s="45">
        <f t="shared" si="108"/>
        <v>13.211</v>
      </c>
      <c r="L70" s="29">
        <f t="shared" si="86"/>
        <v>279.00502648878796</v>
      </c>
      <c r="M70" s="42"/>
      <c r="N70" s="44" t="s">
        <v>75</v>
      </c>
      <c r="O70" s="37">
        <f t="shared" ref="O70:V70" si="109">E70*1000000/$D$70</f>
        <v>0.68698025889155534</v>
      </c>
      <c r="P70" s="37">
        <f t="shared" si="109"/>
        <v>0.52728815586130195</v>
      </c>
      <c r="Q70" s="37">
        <f t="shared" si="109"/>
        <v>0.98295683799756639</v>
      </c>
      <c r="R70" s="37">
        <f t="shared" si="109"/>
        <v>0.19320023250187349</v>
      </c>
      <c r="S70" s="37">
        <f t="shared" si="109"/>
        <v>9.3683134514415276E-2</v>
      </c>
      <c r="T70" s="37">
        <f t="shared" si="109"/>
        <v>8.2610449402879357E-2</v>
      </c>
      <c r="U70" s="37">
        <f t="shared" si="109"/>
        <v>0.12757595071170597</v>
      </c>
      <c r="V70" s="37">
        <f t="shared" si="109"/>
        <v>2.6942950198812983</v>
      </c>
      <c r="X70" s="44" t="s">
        <v>75</v>
      </c>
      <c r="Y70" s="38">
        <f>Y58+Y59+Y62+Y65+Y67</f>
        <v>103554000</v>
      </c>
      <c r="Z70" s="38">
        <f t="shared" si="88"/>
        <v>941.06883838596264</v>
      </c>
      <c r="AA70" s="38">
        <f t="shared" si="89"/>
        <v>722.31253505263066</v>
      </c>
      <c r="AB70" s="38">
        <f t="shared" si="90"/>
        <v>1346.5162029698604</v>
      </c>
      <c r="AC70" s="38">
        <f t="shared" si="91"/>
        <v>264.65785009571397</v>
      </c>
      <c r="AD70" s="38">
        <f t="shared" si="92"/>
        <v>128.33305969532046</v>
      </c>
      <c r="AE70" s="38">
        <f t="shared" si="93"/>
        <v>113.16499805037652</v>
      </c>
      <c r="AF70" s="38">
        <f t="shared" si="94"/>
        <v>174.76157456978967</v>
      </c>
      <c r="AG70" s="38">
        <f t="shared" si="95"/>
        <v>3690.815058819655</v>
      </c>
      <c r="AH70" s="39">
        <f>SUM(AH58:AH67)</f>
        <v>1390413.828</v>
      </c>
      <c r="AI70" s="38">
        <f>AH70*1000000/Y70</f>
        <v>13426.944666550786</v>
      </c>
      <c r="AJ70" s="198"/>
      <c r="AK70" s="201"/>
      <c r="AL70" s="51">
        <f t="shared" si="96"/>
        <v>563.02510942054175</v>
      </c>
      <c r="AM70" s="51">
        <f t="shared" si="97"/>
        <v>468.21596980029585</v>
      </c>
      <c r="AN70" s="44" t="s">
        <v>75</v>
      </c>
    </row>
    <row r="71" spans="3:40">
      <c r="C71" s="40"/>
      <c r="D71" s="41"/>
      <c r="E71" s="30"/>
      <c r="F71" s="30"/>
      <c r="G71" s="30"/>
      <c r="H71" s="30"/>
      <c r="I71" s="30"/>
      <c r="J71" s="30"/>
      <c r="K71" s="30"/>
      <c r="L71" s="29"/>
      <c r="M71" s="30"/>
      <c r="N71" s="40"/>
      <c r="O71" s="42"/>
      <c r="P71" s="42"/>
      <c r="Q71" s="42"/>
      <c r="R71" s="42"/>
      <c r="S71" s="42"/>
      <c r="T71" s="42"/>
      <c r="U71" s="42"/>
      <c r="V71" s="42"/>
      <c r="X71" s="40"/>
      <c r="Y71" s="41"/>
      <c r="Z71" s="48"/>
      <c r="AA71" s="48"/>
      <c r="AB71" s="48"/>
      <c r="AC71" s="48"/>
      <c r="AD71" s="48"/>
      <c r="AE71" s="48"/>
      <c r="AF71" s="48"/>
      <c r="AG71" s="48"/>
      <c r="AH71" s="24"/>
      <c r="AI71" s="25"/>
      <c r="AJ71" s="198"/>
      <c r="AK71" s="201"/>
      <c r="AL71" s="51"/>
      <c r="AM71" s="51"/>
      <c r="AN71" s="40"/>
    </row>
    <row r="72" spans="3:40">
      <c r="C72" s="44" t="s">
        <v>76</v>
      </c>
      <c r="D72" s="38">
        <f>1353601000+7196000</f>
        <v>1360797000</v>
      </c>
      <c r="E72" s="37">
        <f>461.8+18.1</f>
        <v>479.90000000000003</v>
      </c>
      <c r="F72" s="37">
        <f>117.6+2.7</f>
        <v>120.3</v>
      </c>
      <c r="G72" s="37">
        <f>1839.4+7.7</f>
        <v>1847.1000000000001</v>
      </c>
      <c r="H72" s="59">
        <f>19.5+0</f>
        <v>19.5</v>
      </c>
      <c r="I72" s="37">
        <f>157+0</f>
        <v>157</v>
      </c>
      <c r="J72" s="59">
        <f>17.7+0</f>
        <v>17.7</v>
      </c>
      <c r="K72" s="59">
        <v>204</v>
      </c>
      <c r="L72" s="35">
        <f>SUM(E72:K72)</f>
        <v>2845.5</v>
      </c>
      <c r="M72" s="35"/>
      <c r="N72" s="44" t="s">
        <v>76</v>
      </c>
      <c r="O72" s="37">
        <f t="shared" ref="O72:V72" si="110">E72*1000000/$D$72</f>
        <v>0.3526609773537126</v>
      </c>
      <c r="P72" s="37">
        <f t="shared" si="110"/>
        <v>8.8404074964891902E-2</v>
      </c>
      <c r="Q72" s="37">
        <f t="shared" si="110"/>
        <v>1.3573663081267817</v>
      </c>
      <c r="R72" s="37">
        <f t="shared" si="110"/>
        <v>1.432983758782537E-2</v>
      </c>
      <c r="S72" s="37">
        <f t="shared" si="110"/>
        <v>0.11537356416864529</v>
      </c>
      <c r="T72" s="37">
        <f t="shared" si="110"/>
        <v>1.3007083348949181E-2</v>
      </c>
      <c r="U72" s="37">
        <f t="shared" si="110"/>
        <v>0.14991214707263464</v>
      </c>
      <c r="V72" s="37">
        <f t="shared" si="110"/>
        <v>2.0910539926234404</v>
      </c>
      <c r="W72" s="10"/>
      <c r="X72" s="44" t="s">
        <v>76</v>
      </c>
      <c r="Y72" s="38">
        <f>1353601000+7196000</f>
        <v>1360797000</v>
      </c>
      <c r="Z72" s="38">
        <f t="shared" ref="Z72:AG72" si="111">O72*1000*$AA$3</f>
        <v>483.09722442068886</v>
      </c>
      <c r="AA72" s="38">
        <f t="shared" si="111"/>
        <v>121.10147134363173</v>
      </c>
      <c r="AB72" s="38">
        <f t="shared" si="111"/>
        <v>1859.4058829494775</v>
      </c>
      <c r="AC72" s="38">
        <f t="shared" si="111"/>
        <v>19.629914307571227</v>
      </c>
      <c r="AD72" s="38">
        <f t="shared" si="111"/>
        <v>158.04597673275293</v>
      </c>
      <c r="AE72" s="38">
        <f t="shared" si="111"/>
        <v>17.817922217641573</v>
      </c>
      <c r="AF72" s="38">
        <f t="shared" si="111"/>
        <v>205.35910352536052</v>
      </c>
      <c r="AG72" s="38">
        <f t="shared" si="111"/>
        <v>2864.4574954971245</v>
      </c>
      <c r="AH72" s="39">
        <f>AI72*Y72/1000000</f>
        <v>7367354.9579999996</v>
      </c>
      <c r="AI72" s="38">
        <v>5414</v>
      </c>
      <c r="AJ72" s="27">
        <v>8382.0139999999992</v>
      </c>
      <c r="AK72" s="200">
        <v>14.321999999999999</v>
      </c>
      <c r="AL72" s="51">
        <f t="shared" ref="AL72:AL84" si="112">AI72*$AL$109/$AI$109</f>
        <v>227.02245507844654</v>
      </c>
      <c r="AM72" s="51">
        <f t="shared" ref="AM72" si="113">AG72*$AM$109/$AG$109</f>
        <v>363.38443482855837</v>
      </c>
      <c r="AN72" s="44" t="s">
        <v>76</v>
      </c>
    </row>
    <row r="73" spans="3:40">
      <c r="AH73" s="24"/>
      <c r="AI73" s="25"/>
      <c r="AJ73" s="198"/>
      <c r="AK73" s="201"/>
      <c r="AL73" s="51"/>
      <c r="AM73" s="51"/>
    </row>
    <row r="74" spans="3:40">
      <c r="C74" s="26" t="s">
        <v>77</v>
      </c>
      <c r="D74" s="27">
        <v>1351000</v>
      </c>
      <c r="E74" s="28">
        <v>1.6734575025743299</v>
      </c>
      <c r="F74" s="28">
        <v>19.791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29">
        <f t="shared" ref="L74:L84" si="114">SUM(E74:K74)</f>
        <v>21.46445750257433</v>
      </c>
      <c r="M74" s="30"/>
      <c r="N74" s="26" t="s">
        <v>77</v>
      </c>
      <c r="O74" s="31">
        <f t="shared" ref="O74:V74" si="115">E74*1000000/$D$74</f>
        <v>1.2386806088633087</v>
      </c>
      <c r="P74" s="31">
        <f t="shared" si="115"/>
        <v>14.649148778682457</v>
      </c>
      <c r="Q74" s="31">
        <f t="shared" si="115"/>
        <v>0</v>
      </c>
      <c r="R74" s="31">
        <f t="shared" si="115"/>
        <v>0</v>
      </c>
      <c r="S74" s="31">
        <f t="shared" si="115"/>
        <v>0</v>
      </c>
      <c r="T74" s="31">
        <f t="shared" si="115"/>
        <v>0</v>
      </c>
      <c r="U74" s="31">
        <f t="shared" si="115"/>
        <v>0</v>
      </c>
      <c r="V74" s="32">
        <f t="shared" si="115"/>
        <v>15.887829387545764</v>
      </c>
      <c r="X74" s="26" t="s">
        <v>77</v>
      </c>
      <c r="Y74" s="27">
        <v>1351000</v>
      </c>
      <c r="Z74" s="11">
        <f t="shared" ref="Z74:Z84" si="116">O74*1000*$AA$3</f>
        <v>1696.8227348993187</v>
      </c>
      <c r="AA74" s="11">
        <f t="shared" ref="AA74:AA84" si="117">P74*1000*$AA$3</f>
        <v>20067.32689341229</v>
      </c>
      <c r="AB74" s="11">
        <f t="shared" ref="AB74:AB84" si="118">Q74*1000*$AA$3</f>
        <v>0</v>
      </c>
      <c r="AC74" s="11">
        <f t="shared" ref="AC74:AC84" si="119">R74*1000*$AA$3</f>
        <v>0</v>
      </c>
      <c r="AD74" s="11">
        <f t="shared" ref="AD74:AD84" si="120">S74*1000*$AA$3</f>
        <v>0</v>
      </c>
      <c r="AE74" s="11">
        <f t="shared" ref="AE74:AE84" si="121">T74*1000*$AA$3</f>
        <v>0</v>
      </c>
      <c r="AF74" s="11">
        <f t="shared" ref="AF74:AF84" si="122">U74*1000*$AA$3</f>
        <v>0</v>
      </c>
      <c r="AG74" s="11">
        <f t="shared" ref="AG74:AG84" si="123">V74*1000*$AA$3</f>
        <v>21764.149628311603</v>
      </c>
      <c r="AH74" s="24">
        <v>20375</v>
      </c>
      <c r="AI74" s="25">
        <v>17158</v>
      </c>
      <c r="AJ74" s="27">
        <v>20053.394</v>
      </c>
      <c r="AK74" s="200">
        <v>3.4000000000000002E-2</v>
      </c>
      <c r="AL74" s="51">
        <f t="shared" si="112"/>
        <v>719.47751832951337</v>
      </c>
      <c r="AM74" s="51">
        <f t="shared" ref="AM74:AM84" si="124">AG74*$AM$109/$AG$109</f>
        <v>2760.9951359517845</v>
      </c>
      <c r="AN74" s="26" t="s">
        <v>77</v>
      </c>
    </row>
    <row r="75" spans="3:40">
      <c r="C75" s="26" t="s">
        <v>78</v>
      </c>
      <c r="D75" s="27">
        <v>29891000</v>
      </c>
      <c r="E75" s="28">
        <v>38.335685685261701</v>
      </c>
      <c r="F75" s="28">
        <v>29.818379879999998</v>
      </c>
      <c r="G75" s="28">
        <v>2.00955504</v>
      </c>
      <c r="H75" s="43">
        <v>0</v>
      </c>
      <c r="I75" s="28">
        <v>18.932434267095001</v>
      </c>
      <c r="J75" s="43">
        <v>0</v>
      </c>
      <c r="K75" s="43">
        <v>3</v>
      </c>
      <c r="L75" s="29">
        <f t="shared" si="114"/>
        <v>92.096054872356703</v>
      </c>
      <c r="M75" s="30"/>
      <c r="N75" s="26" t="s">
        <v>78</v>
      </c>
      <c r="O75" s="31">
        <f t="shared" ref="O75:V75" si="125">E75*1000000/$D$75</f>
        <v>1.2825159976334584</v>
      </c>
      <c r="P75" s="31">
        <f t="shared" si="125"/>
        <v>0.99757050215784016</v>
      </c>
      <c r="Q75" s="31">
        <f t="shared" si="125"/>
        <v>6.7229434946974004E-2</v>
      </c>
      <c r="R75" s="31">
        <f t="shared" si="125"/>
        <v>0</v>
      </c>
      <c r="S75" s="31">
        <f t="shared" si="125"/>
        <v>0.63338243173848319</v>
      </c>
      <c r="T75" s="31">
        <f t="shared" si="125"/>
        <v>0</v>
      </c>
      <c r="U75" s="31">
        <f t="shared" si="125"/>
        <v>0.10036465825833862</v>
      </c>
      <c r="V75" s="32">
        <f t="shared" si="125"/>
        <v>3.0810630247350943</v>
      </c>
      <c r="X75" s="26" t="s">
        <v>78</v>
      </c>
      <c r="Y75" s="27">
        <v>29891000</v>
      </c>
      <c r="Z75" s="11">
        <f t="shared" si="116"/>
        <v>1756.8712120661621</v>
      </c>
      <c r="AA75" s="11">
        <f t="shared" si="117"/>
        <v>1366.5349207974455</v>
      </c>
      <c r="AB75" s="11">
        <f t="shared" si="118"/>
        <v>92.095115444766662</v>
      </c>
      <c r="AC75" s="11">
        <f t="shared" si="119"/>
        <v>0</v>
      </c>
      <c r="AD75" s="11">
        <f t="shared" si="120"/>
        <v>867.64715808857386</v>
      </c>
      <c r="AE75" s="11">
        <f t="shared" si="121"/>
        <v>0</v>
      </c>
      <c r="AF75" s="11">
        <f t="shared" si="122"/>
        <v>137.48583185574253</v>
      </c>
      <c r="AG75" s="11">
        <f t="shared" si="123"/>
        <v>4220.63423825269</v>
      </c>
      <c r="AH75" s="24">
        <v>293268</v>
      </c>
      <c r="AI75" s="25">
        <v>10610</v>
      </c>
      <c r="AJ75" s="27">
        <v>12568.029</v>
      </c>
      <c r="AK75" s="200">
        <v>0.47399999999999998</v>
      </c>
      <c r="AL75" s="51">
        <f t="shared" si="112"/>
        <v>444.90362918033208</v>
      </c>
      <c r="AM75" s="51">
        <f t="shared" si="124"/>
        <v>535.4287119625568</v>
      </c>
      <c r="AN75" s="26" t="s">
        <v>78</v>
      </c>
    </row>
    <row r="76" spans="3:40">
      <c r="C76" s="26" t="s">
        <v>79</v>
      </c>
      <c r="D76" s="27">
        <v>41119000</v>
      </c>
      <c r="E76" s="28">
        <v>28.050310763076499</v>
      </c>
      <c r="F76" s="28">
        <v>41.882686515000003</v>
      </c>
      <c r="G76" s="28">
        <v>1.0804320000000001</v>
      </c>
      <c r="H76" s="28">
        <v>1.40338174031722</v>
      </c>
      <c r="I76" s="28">
        <v>8.9913480645253099</v>
      </c>
      <c r="J76" s="28">
        <v>0.44994614177205</v>
      </c>
      <c r="K76" s="28">
        <v>5</v>
      </c>
      <c r="L76" s="29">
        <f t="shared" si="114"/>
        <v>86.858105224691073</v>
      </c>
      <c r="M76" s="30"/>
      <c r="N76" s="26" t="s">
        <v>79</v>
      </c>
      <c r="O76" s="31">
        <f t="shared" ref="O76:V76" si="126">E76*1000000/$D$76</f>
        <v>0.6821739527487658</v>
      </c>
      <c r="P76" s="31">
        <f t="shared" si="126"/>
        <v>1.0185725945426689</v>
      </c>
      <c r="Q76" s="31">
        <f t="shared" si="126"/>
        <v>2.6275736277633212E-2</v>
      </c>
      <c r="R76" s="31">
        <f t="shared" si="126"/>
        <v>3.4129763377446436E-2</v>
      </c>
      <c r="S76" s="31">
        <f t="shared" si="126"/>
        <v>0.21866650610484958</v>
      </c>
      <c r="T76" s="31">
        <f t="shared" si="126"/>
        <v>1.0942536096988011E-2</v>
      </c>
      <c r="U76" s="31">
        <f t="shared" si="126"/>
        <v>0.12159828789610642</v>
      </c>
      <c r="V76" s="32">
        <f t="shared" si="126"/>
        <v>2.1123593770444584</v>
      </c>
      <c r="X76" s="26" t="s">
        <v>79</v>
      </c>
      <c r="Y76" s="27">
        <v>41119000</v>
      </c>
      <c r="Z76" s="11">
        <f t="shared" si="116"/>
        <v>934.48485743428262</v>
      </c>
      <c r="AA76" s="11">
        <f t="shared" si="117"/>
        <v>1395.304910078004</v>
      </c>
      <c r="AB76" s="11">
        <f t="shared" si="118"/>
        <v>35.994158924487465</v>
      </c>
      <c r="AC76" s="11">
        <f t="shared" si="119"/>
        <v>46.753100049518913</v>
      </c>
      <c r="AD76" s="11">
        <f t="shared" si="120"/>
        <v>299.54315605230761</v>
      </c>
      <c r="AE76" s="11">
        <f t="shared" si="121"/>
        <v>14.989775325428289</v>
      </c>
      <c r="AF76" s="11">
        <f t="shared" si="122"/>
        <v>166.57299545222403</v>
      </c>
      <c r="AG76" s="11">
        <f t="shared" si="123"/>
        <v>2893.6429533162532</v>
      </c>
      <c r="AH76" s="24">
        <v>369992</v>
      </c>
      <c r="AI76" s="25">
        <v>10945</v>
      </c>
      <c r="AJ76" s="27">
        <v>17516.147000000001</v>
      </c>
      <c r="AK76" s="200">
        <v>0.90800000000000003</v>
      </c>
      <c r="AL76" s="51">
        <f t="shared" si="112"/>
        <v>458.95101049752446</v>
      </c>
      <c r="AM76" s="51">
        <f t="shared" si="124"/>
        <v>367.08689545556661</v>
      </c>
      <c r="AN76" s="26" t="s">
        <v>79</v>
      </c>
    </row>
    <row r="77" spans="3:40">
      <c r="C77" s="26" t="s">
        <v>80</v>
      </c>
      <c r="D77" s="27">
        <v>17423000</v>
      </c>
      <c r="E77" s="28">
        <v>15.1652569844002</v>
      </c>
      <c r="F77" s="28">
        <v>4.7331000000000003</v>
      </c>
      <c r="G77" s="28">
        <v>5.29373</v>
      </c>
      <c r="H77" s="43">
        <v>0</v>
      </c>
      <c r="I77" s="28">
        <v>4.7044847716884499</v>
      </c>
      <c r="J77" s="28">
        <v>1.04921395730071</v>
      </c>
      <c r="K77" s="28">
        <v>4</v>
      </c>
      <c r="L77" s="29">
        <f t="shared" si="114"/>
        <v>34.945785713389363</v>
      </c>
      <c r="M77" s="30"/>
      <c r="N77" s="26" t="s">
        <v>80</v>
      </c>
      <c r="O77" s="31">
        <f t="shared" ref="O77:V77" si="127">E77*1000000/$D$77</f>
        <v>0.87041594354589913</v>
      </c>
      <c r="P77" s="31">
        <f t="shared" si="127"/>
        <v>0.27165815301612811</v>
      </c>
      <c r="Q77" s="31">
        <f t="shared" si="127"/>
        <v>0.30383573437410322</v>
      </c>
      <c r="R77" s="31">
        <f t="shared" si="127"/>
        <v>0</v>
      </c>
      <c r="S77" s="31">
        <f t="shared" si="127"/>
        <v>0.27001577063011251</v>
      </c>
      <c r="T77" s="31">
        <f t="shared" si="127"/>
        <v>6.0220051500930384E-2</v>
      </c>
      <c r="U77" s="31">
        <f t="shared" si="127"/>
        <v>0.22958158755667796</v>
      </c>
      <c r="V77" s="32">
        <f t="shared" si="127"/>
        <v>2.0057272406238513</v>
      </c>
      <c r="X77" s="26" t="s">
        <v>80</v>
      </c>
      <c r="Y77" s="27">
        <v>17423000</v>
      </c>
      <c r="Z77" s="11">
        <f t="shared" si="116"/>
        <v>1192.350595673616</v>
      </c>
      <c r="AA77" s="11">
        <f t="shared" si="117"/>
        <v>372.13445246513231</v>
      </c>
      <c r="AB77" s="11">
        <f t="shared" si="118"/>
        <v>416.21333059691216</v>
      </c>
      <c r="AC77" s="11">
        <f t="shared" si="119"/>
        <v>0</v>
      </c>
      <c r="AD77" s="11">
        <f t="shared" si="120"/>
        <v>369.88461360267786</v>
      </c>
      <c r="AE77" s="11">
        <f t="shared" si="121"/>
        <v>82.493220409218992</v>
      </c>
      <c r="AF77" s="11">
        <f t="shared" si="122"/>
        <v>314.49532227515357</v>
      </c>
      <c r="AG77" s="11">
        <f t="shared" si="123"/>
        <v>2747.571535022711</v>
      </c>
      <c r="AH77" s="24">
        <v>203229</v>
      </c>
      <c r="AI77" s="25">
        <v>14278</v>
      </c>
      <c r="AJ77" s="27">
        <v>17221.688999999998</v>
      </c>
      <c r="AK77" s="200">
        <v>0.38</v>
      </c>
      <c r="AL77" s="51">
        <f t="shared" si="112"/>
        <v>598.71197148320277</v>
      </c>
      <c r="AM77" s="51">
        <f t="shared" si="124"/>
        <v>348.55630812283584</v>
      </c>
      <c r="AN77" s="26" t="s">
        <v>80</v>
      </c>
    </row>
    <row r="78" spans="3:40">
      <c r="C78" s="26" t="s">
        <v>81</v>
      </c>
      <c r="D78" s="27">
        <v>198361000</v>
      </c>
      <c r="E78" s="28">
        <v>120.72991392074999</v>
      </c>
      <c r="F78" s="28">
        <v>24.042092184377498</v>
      </c>
      <c r="G78" s="28">
        <v>13.864000000000001</v>
      </c>
      <c r="H78" s="28">
        <v>3.5432411639588901</v>
      </c>
      <c r="I78" s="28">
        <v>97.209746172431593</v>
      </c>
      <c r="J78" s="28">
        <v>7.4915146852513601</v>
      </c>
      <c r="K78" s="28">
        <v>76</v>
      </c>
      <c r="L78" s="29">
        <f t="shared" si="114"/>
        <v>342.88050812676931</v>
      </c>
      <c r="M78" s="30"/>
      <c r="N78" s="26" t="s">
        <v>81</v>
      </c>
      <c r="O78" s="31">
        <f t="shared" ref="O78:V78" si="128">E78*1000000/$D$78</f>
        <v>0.60863735270920183</v>
      </c>
      <c r="P78" s="31">
        <f t="shared" si="128"/>
        <v>0.12120372545196637</v>
      </c>
      <c r="Q78" s="31">
        <f t="shared" si="128"/>
        <v>6.989277126047963E-2</v>
      </c>
      <c r="R78" s="31">
        <f t="shared" si="128"/>
        <v>1.7862589742736173E-2</v>
      </c>
      <c r="S78" s="31">
        <f t="shared" si="128"/>
        <v>0.49006481199646901</v>
      </c>
      <c r="T78" s="31">
        <f t="shared" si="128"/>
        <v>3.7767074602625315E-2</v>
      </c>
      <c r="U78" s="31">
        <f t="shared" si="128"/>
        <v>0.38313983091434306</v>
      </c>
      <c r="V78" s="32">
        <f t="shared" si="128"/>
        <v>1.7285681566778213</v>
      </c>
      <c r="X78" s="26" t="s">
        <v>81</v>
      </c>
      <c r="Y78" s="27">
        <v>198361000</v>
      </c>
      <c r="Z78" s="11">
        <f t="shared" si="116"/>
        <v>833.74978989428541</v>
      </c>
      <c r="AA78" s="11">
        <f t="shared" si="117"/>
        <v>166.032498958807</v>
      </c>
      <c r="AB78" s="11">
        <f t="shared" si="118"/>
        <v>95.743521317194421</v>
      </c>
      <c r="AC78" s="11">
        <f t="shared" si="119"/>
        <v>24.469300772753805</v>
      </c>
      <c r="AD78" s="11">
        <f t="shared" si="120"/>
        <v>671.32165355591906</v>
      </c>
      <c r="AE78" s="11">
        <f t="shared" si="121"/>
        <v>51.73571811637612</v>
      </c>
      <c r="AF78" s="11">
        <f t="shared" si="122"/>
        <v>524.84907819581474</v>
      </c>
      <c r="AG78" s="11">
        <f t="shared" si="123"/>
        <v>2367.9015608111504</v>
      </c>
      <c r="AH78" s="24">
        <v>2090314</v>
      </c>
      <c r="AI78" s="25">
        <v>12789</v>
      </c>
      <c r="AJ78" s="27">
        <v>11769.411</v>
      </c>
      <c r="AK78" s="200">
        <v>2.9079999999999999</v>
      </c>
      <c r="AL78" s="51">
        <f t="shared" si="112"/>
        <v>536.27450646439831</v>
      </c>
      <c r="AM78" s="51">
        <f t="shared" si="124"/>
        <v>300.39146042754919</v>
      </c>
      <c r="AN78" s="26" t="s">
        <v>81</v>
      </c>
    </row>
    <row r="79" spans="3:40">
      <c r="C79" t="s">
        <v>82</v>
      </c>
      <c r="D79" s="11">
        <v>116147000</v>
      </c>
      <c r="E79" s="28">
        <v>89.685457004825693</v>
      </c>
      <c r="F79" s="28">
        <v>62.023627578561801</v>
      </c>
      <c r="G79" s="28">
        <v>9.8945585387408101</v>
      </c>
      <c r="H79" s="28">
        <v>2.28293320948544</v>
      </c>
      <c r="I79" s="28">
        <v>8.0997185685839401</v>
      </c>
      <c r="J79" s="28">
        <v>1.7522384424664701</v>
      </c>
      <c r="K79" s="28">
        <v>7</v>
      </c>
      <c r="L79" s="29">
        <f t="shared" si="114"/>
        <v>180.73853334266414</v>
      </c>
      <c r="M79" s="30"/>
      <c r="N79" t="s">
        <v>82</v>
      </c>
      <c r="O79" s="31">
        <f t="shared" ref="O79:V79" si="129">E79*1000000/$D$79</f>
        <v>0.772171963157255</v>
      </c>
      <c r="P79" s="31">
        <f t="shared" si="129"/>
        <v>0.5340097254217655</v>
      </c>
      <c r="Q79" s="31">
        <f t="shared" si="129"/>
        <v>8.5189962192228894E-2</v>
      </c>
      <c r="R79" s="31">
        <f t="shared" si="129"/>
        <v>1.9655550375691496E-2</v>
      </c>
      <c r="S79" s="31">
        <f t="shared" si="129"/>
        <v>6.9736786732192316E-2</v>
      </c>
      <c r="T79" s="31">
        <f t="shared" si="129"/>
        <v>1.5086385722114822E-2</v>
      </c>
      <c r="U79" s="31">
        <f t="shared" si="129"/>
        <v>6.026845290881383E-2</v>
      </c>
      <c r="V79" s="32">
        <f t="shared" si="129"/>
        <v>1.5561188265100618</v>
      </c>
      <c r="X79" t="s">
        <v>82</v>
      </c>
      <c r="Y79" s="11">
        <v>116147000</v>
      </c>
      <c r="Z79" s="11">
        <f t="shared" si="116"/>
        <v>1057.769801966487</v>
      </c>
      <c r="AA79" s="11">
        <f t="shared" si="117"/>
        <v>731.52016449543601</v>
      </c>
      <c r="AB79" s="11">
        <f t="shared" si="118"/>
        <v>116.69857717853324</v>
      </c>
      <c r="AC79" s="11">
        <f t="shared" si="119"/>
        <v>26.925411204295884</v>
      </c>
      <c r="AD79" s="11">
        <f t="shared" si="120"/>
        <v>95.529843883321163</v>
      </c>
      <c r="AE79" s="11">
        <f t="shared" si="121"/>
        <v>20.666281604453378</v>
      </c>
      <c r="AF79" s="11">
        <f t="shared" si="122"/>
        <v>82.559523707026443</v>
      </c>
      <c r="AG79" s="11">
        <f t="shared" si="123"/>
        <v>2131.6696040395527</v>
      </c>
      <c r="AH79" s="24">
        <v>1034308</v>
      </c>
      <c r="AI79" s="25">
        <v>10153</v>
      </c>
      <c r="AJ79" s="27">
        <v>14609.77</v>
      </c>
      <c r="AK79" s="200">
        <v>2.1059999999999999</v>
      </c>
      <c r="AL79" s="51">
        <f t="shared" si="112"/>
        <v>425.74048511478901</v>
      </c>
      <c r="AM79" s="51">
        <f t="shared" si="124"/>
        <v>270.42312742388788</v>
      </c>
      <c r="AN79" t="s">
        <v>82</v>
      </c>
    </row>
    <row r="80" spans="3:40">
      <c r="C80" s="26" t="s">
        <v>83</v>
      </c>
      <c r="D80" s="27">
        <v>14865000</v>
      </c>
      <c r="E80" s="28">
        <v>10.5386733855379</v>
      </c>
      <c r="F80" s="28">
        <v>0.40703481605376002</v>
      </c>
      <c r="G80" s="43">
        <v>0</v>
      </c>
      <c r="H80" s="43">
        <v>0</v>
      </c>
      <c r="I80" s="28">
        <v>2.1813956645698398</v>
      </c>
      <c r="J80" s="28">
        <v>5.3606824455809998E-2</v>
      </c>
      <c r="K80" s="28">
        <v>3</v>
      </c>
      <c r="L80" s="29">
        <f t="shared" si="114"/>
        <v>16.18071069061731</v>
      </c>
      <c r="M80" s="30"/>
      <c r="N80" s="26" t="s">
        <v>83</v>
      </c>
      <c r="O80" s="31">
        <f t="shared" ref="O80:V80" si="130">E80*1000000/$D$80</f>
        <v>0.7089588554011369</v>
      </c>
      <c r="P80" s="31">
        <f t="shared" si="130"/>
        <v>2.7382093242768919E-2</v>
      </c>
      <c r="Q80" s="31">
        <f t="shared" si="130"/>
        <v>0</v>
      </c>
      <c r="R80" s="31">
        <f t="shared" si="130"/>
        <v>0</v>
      </c>
      <c r="S80" s="31">
        <f t="shared" si="130"/>
        <v>0.14674710155195694</v>
      </c>
      <c r="T80" s="31">
        <f t="shared" si="130"/>
        <v>3.6062444975317859E-3</v>
      </c>
      <c r="U80" s="31">
        <f t="shared" si="130"/>
        <v>0.20181634712411706</v>
      </c>
      <c r="V80" s="32">
        <f t="shared" si="130"/>
        <v>1.0885106418175117</v>
      </c>
      <c r="X80" s="26" t="s">
        <v>83</v>
      </c>
      <c r="Y80" s="27">
        <v>14865000</v>
      </c>
      <c r="Z80" s="11">
        <f t="shared" si="116"/>
        <v>971.1765045363677</v>
      </c>
      <c r="AA80" s="11">
        <f t="shared" si="117"/>
        <v>37.509716395819162</v>
      </c>
      <c r="AB80" s="11">
        <f t="shared" si="118"/>
        <v>0</v>
      </c>
      <c r="AC80" s="11">
        <f t="shared" si="119"/>
        <v>0</v>
      </c>
      <c r="AD80" s="11">
        <f t="shared" si="120"/>
        <v>201.0234247732684</v>
      </c>
      <c r="AE80" s="11">
        <f t="shared" si="121"/>
        <v>4.940060906122385</v>
      </c>
      <c r="AF80" s="11">
        <f t="shared" si="122"/>
        <v>276.46074672048434</v>
      </c>
      <c r="AG80" s="11">
        <f t="shared" si="123"/>
        <v>1491.110453332062</v>
      </c>
      <c r="AH80" s="24">
        <v>57978</v>
      </c>
      <c r="AI80" s="25">
        <v>4424</v>
      </c>
      <c r="AJ80" s="27">
        <v>8492.4290000000001</v>
      </c>
      <c r="AK80" s="200">
        <v>0.16200000000000001</v>
      </c>
      <c r="AL80" s="51">
        <f t="shared" si="112"/>
        <v>185.50929835002725</v>
      </c>
      <c r="AM80" s="51">
        <f t="shared" si="124"/>
        <v>189.16193736608045</v>
      </c>
      <c r="AN80" s="26" t="s">
        <v>83</v>
      </c>
    </row>
    <row r="81" spans="3:40">
      <c r="C81" s="26" t="s">
        <v>84</v>
      </c>
      <c r="D81" s="27">
        <v>47551000</v>
      </c>
      <c r="E81" s="28">
        <v>11.678478174258499</v>
      </c>
      <c r="F81" s="28">
        <v>8.1060512294870897</v>
      </c>
      <c r="G81" s="28">
        <v>4.29</v>
      </c>
      <c r="H81" s="43">
        <v>0</v>
      </c>
      <c r="I81" s="28">
        <v>10.896023797348001</v>
      </c>
      <c r="J81" s="28">
        <v>0.15081828207211001</v>
      </c>
      <c r="K81" s="28">
        <v>5</v>
      </c>
      <c r="L81" s="29">
        <f t="shared" si="114"/>
        <v>40.121371483165696</v>
      </c>
      <c r="M81" s="30"/>
      <c r="N81" s="26" t="s">
        <v>84</v>
      </c>
      <c r="O81" s="31">
        <f t="shared" ref="O81:V81" si="131">E81*1000000/$D$81</f>
        <v>0.24559900263419274</v>
      </c>
      <c r="P81" s="31">
        <f t="shared" si="131"/>
        <v>0.17047067841868918</v>
      </c>
      <c r="Q81" s="31">
        <f t="shared" si="131"/>
        <v>9.0218922840739416E-2</v>
      </c>
      <c r="R81" s="31">
        <f t="shared" si="131"/>
        <v>0</v>
      </c>
      <c r="S81" s="31">
        <f t="shared" si="131"/>
        <v>0.22914394644377617</v>
      </c>
      <c r="T81" s="31">
        <f t="shared" si="131"/>
        <v>3.1717163061157497E-3</v>
      </c>
      <c r="U81" s="31">
        <f t="shared" si="131"/>
        <v>0.10515025972114152</v>
      </c>
      <c r="V81" s="32">
        <f t="shared" si="131"/>
        <v>0.84375452636465476</v>
      </c>
      <c r="X81" s="26" t="s">
        <v>84</v>
      </c>
      <c r="Y81" s="27">
        <v>47551000</v>
      </c>
      <c r="Z81" s="11">
        <f t="shared" si="116"/>
        <v>336.43698654548319</v>
      </c>
      <c r="AA81" s="11">
        <f t="shared" si="117"/>
        <v>233.52147495066083</v>
      </c>
      <c r="AB81" s="11">
        <f t="shared" si="118"/>
        <v>123.58756429938381</v>
      </c>
      <c r="AC81" s="11">
        <f t="shared" si="119"/>
        <v>0</v>
      </c>
      <c r="AD81" s="11">
        <f t="shared" si="120"/>
        <v>313.89581390731058</v>
      </c>
      <c r="AE81" s="11">
        <f t="shared" si="121"/>
        <v>4.3448168142446395</v>
      </c>
      <c r="AF81" s="11">
        <f t="shared" si="122"/>
        <v>144.04145023238209</v>
      </c>
      <c r="AG81" s="11">
        <f t="shared" si="123"/>
        <v>1155.8281067494652</v>
      </c>
      <c r="AH81" s="24">
        <v>289433</v>
      </c>
      <c r="AI81" s="25">
        <v>7132</v>
      </c>
      <c r="AJ81" s="27">
        <v>10248.589</v>
      </c>
      <c r="AK81" s="200">
        <v>0.59799999999999998</v>
      </c>
      <c r="AL81" s="51">
        <f t="shared" si="112"/>
        <v>299.06245837079439</v>
      </c>
      <c r="AM81" s="51">
        <f t="shared" si="124"/>
        <v>146.62809414709943</v>
      </c>
      <c r="AN81" s="26" t="s">
        <v>84</v>
      </c>
    </row>
    <row r="82" spans="3:40">
      <c r="C82" s="26" t="s">
        <v>85</v>
      </c>
      <c r="D82" s="27">
        <v>29734000</v>
      </c>
      <c r="E82" s="28">
        <v>9.2253227156804396</v>
      </c>
      <c r="F82" s="28">
        <v>5.6158689381097497</v>
      </c>
      <c r="G82" s="28">
        <v>0.82318767173020002</v>
      </c>
      <c r="H82" s="43">
        <v>0</v>
      </c>
      <c r="I82" s="28">
        <v>4.8875412951984201</v>
      </c>
      <c r="J82" s="28">
        <v>0.12180743754213</v>
      </c>
      <c r="K82" s="28">
        <v>3</v>
      </c>
      <c r="L82" s="29">
        <f t="shared" si="114"/>
        <v>23.673728058260942</v>
      </c>
      <c r="M82" s="30"/>
      <c r="N82" s="26" t="s">
        <v>85</v>
      </c>
      <c r="O82" s="31">
        <f t="shared" ref="O82:V82" si="132">E82*1000000/$D$82</f>
        <v>0.31026174465865469</v>
      </c>
      <c r="P82" s="31">
        <f t="shared" si="132"/>
        <v>0.18887028109604326</v>
      </c>
      <c r="Q82" s="31">
        <f t="shared" si="132"/>
        <v>2.7685063285471181E-2</v>
      </c>
      <c r="R82" s="31">
        <f t="shared" si="132"/>
        <v>0</v>
      </c>
      <c r="S82" s="31">
        <f t="shared" si="132"/>
        <v>0.16437550599308604</v>
      </c>
      <c r="T82" s="31">
        <f t="shared" si="132"/>
        <v>4.0965708462410034E-3</v>
      </c>
      <c r="U82" s="31">
        <f t="shared" si="132"/>
        <v>0.10089459877581221</v>
      </c>
      <c r="V82" s="32">
        <f t="shared" si="132"/>
        <v>0.79618376465530838</v>
      </c>
      <c r="X82" s="26" t="s">
        <v>85</v>
      </c>
      <c r="Y82" s="27">
        <v>29734000</v>
      </c>
      <c r="Z82" s="11">
        <f t="shared" si="116"/>
        <v>425.01608432333876</v>
      </c>
      <c r="AA82" s="11">
        <f t="shared" si="117"/>
        <v>258.72640987306914</v>
      </c>
      <c r="AB82" s="11">
        <f t="shared" si="118"/>
        <v>37.924743847425411</v>
      </c>
      <c r="AC82" s="11">
        <f t="shared" si="119"/>
        <v>0</v>
      </c>
      <c r="AD82" s="11">
        <f t="shared" si="120"/>
        <v>225.17192376620682</v>
      </c>
      <c r="AE82" s="11">
        <f t="shared" si="121"/>
        <v>5.6117408291442397</v>
      </c>
      <c r="AF82" s="11">
        <f t="shared" si="122"/>
        <v>138.21177776283045</v>
      </c>
      <c r="AG82" s="11">
        <f t="shared" si="123"/>
        <v>1090.6626804020148</v>
      </c>
      <c r="AH82" s="24">
        <v>153802</v>
      </c>
      <c r="AI82" s="25">
        <v>5782</v>
      </c>
      <c r="AJ82" s="27">
        <v>10062.44</v>
      </c>
      <c r="AK82" s="200">
        <v>0.38300000000000001</v>
      </c>
      <c r="AL82" s="51">
        <f t="shared" si="112"/>
        <v>242.45360828658622</v>
      </c>
      <c r="AM82" s="51">
        <f t="shared" si="124"/>
        <v>138.3612227898337</v>
      </c>
      <c r="AN82" s="26" t="s">
        <v>85</v>
      </c>
    </row>
    <row r="83" spans="3:40">
      <c r="C83" s="26" t="s">
        <v>86</v>
      </c>
      <c r="D83" s="27">
        <v>137899000</v>
      </c>
      <c r="E83" s="28">
        <v>53.740860538178197</v>
      </c>
      <c r="F83" s="28">
        <v>4.6721755841704598</v>
      </c>
      <c r="G83" s="28">
        <v>2.4304282670445101</v>
      </c>
      <c r="H83" s="43">
        <v>0</v>
      </c>
      <c r="I83" s="28">
        <v>20.433371102047499</v>
      </c>
      <c r="J83" s="28">
        <v>2.0212750806295898</v>
      </c>
      <c r="K83" s="28">
        <v>3</v>
      </c>
      <c r="L83" s="29">
        <f t="shared" si="114"/>
        <v>86.298110572070257</v>
      </c>
      <c r="M83" s="30"/>
      <c r="N83" s="26" t="s">
        <v>86</v>
      </c>
      <c r="O83" s="31">
        <f t="shared" ref="O83:V83" si="133">E83*1000000/$D$83</f>
        <v>0.389711749455603</v>
      </c>
      <c r="P83" s="31">
        <f t="shared" si="133"/>
        <v>3.3881141880437567E-2</v>
      </c>
      <c r="Q83" s="31">
        <f t="shared" si="133"/>
        <v>1.7624698272246428E-2</v>
      </c>
      <c r="R83" s="31">
        <f t="shared" si="133"/>
        <v>0</v>
      </c>
      <c r="S83" s="31">
        <f t="shared" si="133"/>
        <v>0.14817635444816496</v>
      </c>
      <c r="T83" s="31">
        <f t="shared" si="133"/>
        <v>1.4657648573445708E-2</v>
      </c>
      <c r="U83" s="31">
        <f t="shared" si="133"/>
        <v>2.1755052610968897E-2</v>
      </c>
      <c r="V83" s="32">
        <f t="shared" si="133"/>
        <v>0.6258066452408666</v>
      </c>
      <c r="X83" s="26" t="s">
        <v>86</v>
      </c>
      <c r="Y83" s="27">
        <v>137899000</v>
      </c>
      <c r="Z83" s="11">
        <f t="shared" si="116"/>
        <v>533.85170624450075</v>
      </c>
      <c r="AA83" s="11">
        <f t="shared" si="117"/>
        <v>46.412522659761848</v>
      </c>
      <c r="AB83" s="11">
        <f t="shared" si="118"/>
        <v>24.143422049314307</v>
      </c>
      <c r="AC83" s="11">
        <f t="shared" si="119"/>
        <v>0</v>
      </c>
      <c r="AD83" s="11">
        <f t="shared" si="120"/>
        <v>202.98130543342663</v>
      </c>
      <c r="AE83" s="11">
        <f t="shared" si="121"/>
        <v>20.078970447766061</v>
      </c>
      <c r="AF83" s="11">
        <f t="shared" si="122"/>
        <v>29.801441634819685</v>
      </c>
      <c r="AG83" s="11">
        <f t="shared" si="123"/>
        <v>857.26936846958927</v>
      </c>
      <c r="AH83" s="24">
        <f>AH84-4512669</f>
        <v>321275</v>
      </c>
      <c r="AI83" s="25">
        <f>AH83*1000000/Y83</f>
        <v>2329.7848425296775</v>
      </c>
      <c r="AJ83" s="198"/>
      <c r="AK83" s="201"/>
      <c r="AL83" s="51">
        <f t="shared" si="112"/>
        <v>97.69365991053553</v>
      </c>
      <c r="AM83" s="51">
        <f t="shared" si="124"/>
        <v>108.75299963321433</v>
      </c>
      <c r="AN83" s="26" t="s">
        <v>86</v>
      </c>
    </row>
    <row r="84" spans="3:40">
      <c r="C84" s="33" t="s">
        <v>87</v>
      </c>
      <c r="D84" s="34">
        <f t="shared" ref="D84:J84" si="134">SUM(D74:D83)</f>
        <v>634341000</v>
      </c>
      <c r="E84" s="35">
        <f t="shared" si="134"/>
        <v>378.82341667454341</v>
      </c>
      <c r="F84" s="35">
        <f t="shared" si="134"/>
        <v>201.09201672576035</v>
      </c>
      <c r="G84" s="35">
        <f t="shared" si="134"/>
        <v>39.685891517515522</v>
      </c>
      <c r="H84" s="35">
        <f t="shared" si="134"/>
        <v>7.2295561137615501</v>
      </c>
      <c r="I84" s="35">
        <f t="shared" si="134"/>
        <v>176.33606370348804</v>
      </c>
      <c r="J84" s="35">
        <f t="shared" si="134"/>
        <v>13.090420851490231</v>
      </c>
      <c r="K84" s="35">
        <v>109</v>
      </c>
      <c r="L84" s="29">
        <f t="shared" si="114"/>
        <v>925.2573655865591</v>
      </c>
      <c r="M84" s="30"/>
      <c r="N84" s="33" t="s">
        <v>87</v>
      </c>
      <c r="O84" s="37">
        <f t="shared" ref="O84:V84" si="135">E84*1000000/$D$84</f>
        <v>0.59719207283549913</v>
      </c>
      <c r="P84" s="37">
        <f t="shared" si="135"/>
        <v>0.3170093320875686</v>
      </c>
      <c r="Q84" s="37">
        <f t="shared" si="135"/>
        <v>6.2562393913550479E-2</v>
      </c>
      <c r="R84" s="37">
        <f t="shared" si="135"/>
        <v>1.1396955444723815E-2</v>
      </c>
      <c r="S84" s="37">
        <f t="shared" si="135"/>
        <v>0.27798307803450828</v>
      </c>
      <c r="T84" s="37">
        <f t="shared" si="135"/>
        <v>2.0636252191629158E-2</v>
      </c>
      <c r="U84" s="37">
        <f t="shared" si="135"/>
        <v>0.17183186960956331</v>
      </c>
      <c r="V84" s="37">
        <f t="shared" si="135"/>
        <v>1.4586119541170428</v>
      </c>
      <c r="X84" s="33" t="s">
        <v>87</v>
      </c>
      <c r="Y84" s="34">
        <f>SUM(Y74:Y83)</f>
        <v>634341000</v>
      </c>
      <c r="Z84" s="38">
        <f t="shared" si="116"/>
        <v>818.07132447065544</v>
      </c>
      <c r="AA84" s="38">
        <f t="shared" si="117"/>
        <v>434.25935468147304</v>
      </c>
      <c r="AB84" s="38">
        <f t="shared" si="118"/>
        <v>85.701908613598007</v>
      </c>
      <c r="AC84" s="38">
        <f t="shared" si="119"/>
        <v>15.6122675763757</v>
      </c>
      <c r="AD84" s="38">
        <f t="shared" si="120"/>
        <v>380.79873322558558</v>
      </c>
      <c r="AE84" s="38">
        <f t="shared" si="121"/>
        <v>28.268838335981695</v>
      </c>
      <c r="AF84" s="38">
        <f t="shared" si="122"/>
        <v>235.38612039896523</v>
      </c>
      <c r="AG84" s="38">
        <f t="shared" si="123"/>
        <v>1998.0985473026346</v>
      </c>
      <c r="AH84" s="39">
        <v>4833944</v>
      </c>
      <c r="AI84" s="38">
        <f>AH84*1000000/Y84</f>
        <v>7620.4186707149629</v>
      </c>
      <c r="AJ84" s="27">
        <v>11863.275</v>
      </c>
      <c r="AK84" s="200">
        <v>8.6950000000000003</v>
      </c>
      <c r="AL84" s="51">
        <f t="shared" si="112"/>
        <v>319.54306526622514</v>
      </c>
      <c r="AM84" s="51">
        <f t="shared" si="124"/>
        <v>253.47833315198872</v>
      </c>
      <c r="AN84" s="33" t="s">
        <v>87</v>
      </c>
    </row>
    <row r="85" spans="3:40">
      <c r="AH85" s="24"/>
      <c r="AI85" s="25"/>
      <c r="AJ85" s="198"/>
      <c r="AK85" s="201"/>
      <c r="AL85" s="51"/>
      <c r="AM85" s="51"/>
    </row>
    <row r="86" spans="3:40">
      <c r="C86" s="26" t="s">
        <v>88</v>
      </c>
      <c r="D86" s="27">
        <v>5256000</v>
      </c>
      <c r="E86" s="28">
        <v>62.471352693</v>
      </c>
      <c r="F86" s="28">
        <v>7.8933377581240904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29">
        <f t="shared" ref="L86:L97" si="136">SUM(E86:K86)</f>
        <v>70.36469045112409</v>
      </c>
      <c r="M86" s="30"/>
      <c r="N86" s="26" t="s">
        <v>88</v>
      </c>
      <c r="O86" s="31">
        <f t="shared" ref="O86:V86" si="137">E86*1000000/$D$86</f>
        <v>11.88572159303653</v>
      </c>
      <c r="P86" s="31">
        <f t="shared" si="137"/>
        <v>1.5017765902062576</v>
      </c>
      <c r="Q86" s="31">
        <f t="shared" si="137"/>
        <v>0</v>
      </c>
      <c r="R86" s="31">
        <f t="shared" si="137"/>
        <v>0</v>
      </c>
      <c r="S86" s="31">
        <f t="shared" si="137"/>
        <v>0</v>
      </c>
      <c r="T86" s="31">
        <f t="shared" si="137"/>
        <v>0</v>
      </c>
      <c r="U86" s="31">
        <f t="shared" si="137"/>
        <v>0</v>
      </c>
      <c r="V86" s="32">
        <f t="shared" si="137"/>
        <v>13.387498183242787</v>
      </c>
      <c r="X86" s="26" t="s">
        <v>88</v>
      </c>
      <c r="Y86" s="27">
        <v>5256000</v>
      </c>
      <c r="Z86" s="11">
        <f t="shared" ref="Z86:Z97" si="138">O86*1000*$AA$3</f>
        <v>16281.810238601802</v>
      </c>
      <c r="AA86" s="11">
        <f t="shared" ref="AA86:AA97" si="139">P86*1000*$AA$3</f>
        <v>2057.2281851897146</v>
      </c>
      <c r="AB86" s="11">
        <f t="shared" ref="AB86:AB97" si="140">Q86*1000*$AA$3</f>
        <v>0</v>
      </c>
      <c r="AC86" s="11">
        <f t="shared" ref="AC86:AC97" si="141">R86*1000*$AA$3</f>
        <v>0</v>
      </c>
      <c r="AD86" s="11">
        <f t="shared" ref="AD86:AD97" si="142">S86*1000*$AA$3</f>
        <v>0</v>
      </c>
      <c r="AE86" s="11">
        <f t="shared" ref="AE86:AE97" si="143">T86*1000*$AA$3</f>
        <v>0</v>
      </c>
      <c r="AF86" s="11">
        <f t="shared" ref="AF86:AF97" si="144">U86*1000*$AA$3</f>
        <v>0</v>
      </c>
      <c r="AG86" s="11">
        <f t="shared" ref="AG86:AG97" si="145">V86*1000*$AA$3</f>
        <v>18339.038423791517</v>
      </c>
      <c r="AH86" s="24">
        <f t="shared" ref="AH86:AH95" si="146">AI86*Y86/1000000</f>
        <v>258968.37599999999</v>
      </c>
      <c r="AI86" s="25">
        <v>49271</v>
      </c>
      <c r="AJ86" s="27">
        <v>59711.239000000001</v>
      </c>
      <c r="AK86" s="200">
        <v>0.39900000000000002</v>
      </c>
      <c r="AL86" s="51">
        <f t="shared" ref="AL86:AL97" si="147">AI86*$AL$109/$AI$109</f>
        <v>2066.0552981474211</v>
      </c>
      <c r="AM86" s="51">
        <f t="shared" ref="AM86:AM97" si="148">AG86*$AM$109/$AG$109</f>
        <v>2326.4862974593179</v>
      </c>
      <c r="AN86" s="26" t="s">
        <v>88</v>
      </c>
    </row>
    <row r="87" spans="3:40">
      <c r="C87" s="26" t="s">
        <v>89</v>
      </c>
      <c r="D87" s="27">
        <v>48588000</v>
      </c>
      <c r="E87" s="28">
        <v>105.956614060707</v>
      </c>
      <c r="F87" s="28">
        <v>41.909399999999998</v>
      </c>
      <c r="G87" s="28">
        <v>79.393000000000001</v>
      </c>
      <c r="H87" s="28">
        <v>33.978141829207402</v>
      </c>
      <c r="I87" s="28">
        <v>1.1739150110874701</v>
      </c>
      <c r="J87" s="28">
        <v>0.60128247940301005</v>
      </c>
      <c r="K87" s="28">
        <v>2</v>
      </c>
      <c r="L87" s="29">
        <f t="shared" si="136"/>
        <v>265.01235338040482</v>
      </c>
      <c r="M87" s="30"/>
      <c r="N87" s="26" t="s">
        <v>89</v>
      </c>
      <c r="O87" s="31">
        <f t="shared" ref="O87:V87" si="149">E87*1000000/$D$87</f>
        <v>2.1807156923665723</v>
      </c>
      <c r="P87" s="31">
        <f t="shared" si="149"/>
        <v>0.86254630773030383</v>
      </c>
      <c r="Q87" s="31">
        <f t="shared" si="149"/>
        <v>1.6340042808924014</v>
      </c>
      <c r="R87" s="31">
        <f t="shared" si="149"/>
        <v>0.69931139024465727</v>
      </c>
      <c r="S87" s="31">
        <f t="shared" si="149"/>
        <v>2.4160595436887092E-2</v>
      </c>
      <c r="T87" s="31">
        <f t="shared" si="149"/>
        <v>1.2375123063369764E-2</v>
      </c>
      <c r="U87" s="31">
        <f t="shared" si="149"/>
        <v>4.1162426936692184E-2</v>
      </c>
      <c r="V87" s="32">
        <f t="shared" si="149"/>
        <v>5.454275816670882</v>
      </c>
      <c r="X87" s="26" t="s">
        <v>89</v>
      </c>
      <c r="Y87" s="27">
        <v>48588000</v>
      </c>
      <c r="Z87" s="11">
        <f t="shared" si="138"/>
        <v>2987.2817404923494</v>
      </c>
      <c r="AA87" s="11">
        <f t="shared" si="139"/>
        <v>1181.5702727463572</v>
      </c>
      <c r="AB87" s="11">
        <f t="shared" si="140"/>
        <v>2238.3620062361078</v>
      </c>
      <c r="AC87" s="11">
        <f t="shared" si="141"/>
        <v>957.96079897471691</v>
      </c>
      <c r="AD87" s="11">
        <f t="shared" si="142"/>
        <v>33.096705746960467</v>
      </c>
      <c r="AE87" s="11">
        <f t="shared" si="143"/>
        <v>16.952223204956898</v>
      </c>
      <c r="AF87" s="11">
        <f t="shared" si="144"/>
        <v>56.38688565077797</v>
      </c>
      <c r="AG87" s="11">
        <f t="shared" si="145"/>
        <v>7471.6106330522243</v>
      </c>
      <c r="AH87" s="24">
        <f t="shared" si="146"/>
        <v>1106737.4639999999</v>
      </c>
      <c r="AI87" s="25">
        <v>22778</v>
      </c>
      <c r="AJ87" s="27">
        <v>31713.669000000002</v>
      </c>
      <c r="AK87" s="200">
        <v>1.97</v>
      </c>
      <c r="AL87" s="51">
        <f t="shared" si="147"/>
        <v>955.13806460599471</v>
      </c>
      <c r="AM87" s="51">
        <f t="shared" si="148"/>
        <v>947.84684758589219</v>
      </c>
      <c r="AN87" s="26" t="s">
        <v>89</v>
      </c>
    </row>
    <row r="88" spans="3:40">
      <c r="C88" s="26" t="s">
        <v>90</v>
      </c>
      <c r="D88" s="27">
        <v>22400000</v>
      </c>
      <c r="E88" s="28">
        <v>42.792652490749099</v>
      </c>
      <c r="F88" s="28">
        <v>13.96961057</v>
      </c>
      <c r="G88" s="28">
        <v>41.630238720000001</v>
      </c>
      <c r="H88" s="28">
        <v>9.5327917816897791</v>
      </c>
      <c r="I88" s="28">
        <v>0.86351957894736997</v>
      </c>
      <c r="J88" s="28">
        <v>1.1571406454317501</v>
      </c>
      <c r="K88" s="28">
        <v>1</v>
      </c>
      <c r="L88" s="29">
        <f t="shared" si="136"/>
        <v>110.94595378681801</v>
      </c>
      <c r="M88" s="30"/>
      <c r="N88" s="26" t="s">
        <v>90</v>
      </c>
      <c r="O88" s="31">
        <f t="shared" ref="O88:V88" si="150">E88*1000000/$D$88</f>
        <v>1.9103862719084419</v>
      </c>
      <c r="P88" s="31">
        <f t="shared" si="150"/>
        <v>0.62364332901785713</v>
      </c>
      <c r="Q88" s="31">
        <f t="shared" si="150"/>
        <v>1.8584928000000001</v>
      </c>
      <c r="R88" s="31">
        <f t="shared" si="150"/>
        <v>0.42557106168257947</v>
      </c>
      <c r="S88" s="31">
        <f t="shared" si="150"/>
        <v>3.8549981203007587E-2</v>
      </c>
      <c r="T88" s="31">
        <f t="shared" si="150"/>
        <v>5.1658064528203124E-2</v>
      </c>
      <c r="U88" s="31">
        <f t="shared" si="150"/>
        <v>4.4642857142857144E-2</v>
      </c>
      <c r="V88" s="32">
        <f t="shared" si="150"/>
        <v>4.9529443654829466</v>
      </c>
      <c r="X88" s="26" t="s">
        <v>90</v>
      </c>
      <c r="Y88" s="27">
        <v>22400000</v>
      </c>
      <c r="Z88" s="11">
        <f t="shared" si="138"/>
        <v>2616.967469595314</v>
      </c>
      <c r="AA88" s="11">
        <f t="shared" si="139"/>
        <v>854.30592161838888</v>
      </c>
      <c r="AB88" s="11">
        <f t="shared" si="140"/>
        <v>2545.8805224864</v>
      </c>
      <c r="AC88" s="11">
        <f t="shared" si="141"/>
        <v>582.9740512696834</v>
      </c>
      <c r="AD88" s="11">
        <f t="shared" si="142"/>
        <v>52.808192900695587</v>
      </c>
      <c r="AE88" s="11">
        <f t="shared" si="143"/>
        <v>70.764471248797918</v>
      </c>
      <c r="AF88" s="11">
        <f t="shared" si="144"/>
        <v>61.15459821428572</v>
      </c>
      <c r="AG88" s="11">
        <f t="shared" si="145"/>
        <v>6784.8552273335654</v>
      </c>
      <c r="AH88" s="24">
        <f t="shared" si="146"/>
        <v>450262.4</v>
      </c>
      <c r="AI88" s="25">
        <v>20101</v>
      </c>
      <c r="AJ88" s="27">
        <v>37719.616999999998</v>
      </c>
      <c r="AK88" s="200">
        <v>1.1100000000000001</v>
      </c>
      <c r="AL88" s="51">
        <f t="shared" si="147"/>
        <v>842.88481151308713</v>
      </c>
      <c r="AM88" s="51">
        <f t="shared" si="148"/>
        <v>860.72521098809671</v>
      </c>
      <c r="AN88" s="26" t="s">
        <v>90</v>
      </c>
    </row>
    <row r="89" spans="3:40">
      <c r="C89" t="s">
        <v>91</v>
      </c>
      <c r="D89" s="27">
        <v>29322000</v>
      </c>
      <c r="E89" s="28">
        <v>26.866555380241198</v>
      </c>
      <c r="F89" s="28">
        <v>25.6596003780815</v>
      </c>
      <c r="G89" s="28">
        <v>15.02398021</v>
      </c>
      <c r="H89" s="43">
        <v>0</v>
      </c>
      <c r="I89" s="28">
        <v>1.6763509999999999</v>
      </c>
      <c r="J89" s="43">
        <v>0</v>
      </c>
      <c r="K89" s="43">
        <v>10</v>
      </c>
      <c r="L89" s="29">
        <f t="shared" si="136"/>
        <v>79.226486968322703</v>
      </c>
      <c r="M89" s="30"/>
      <c r="N89" t="s">
        <v>91</v>
      </c>
      <c r="O89" s="31">
        <f t="shared" ref="O89:V89" si="151">E89*1000000/$D$89</f>
        <v>0.9162593063311234</v>
      </c>
      <c r="P89" s="31">
        <f t="shared" si="151"/>
        <v>0.87509720953828185</v>
      </c>
      <c r="Q89" s="31">
        <f t="shared" si="151"/>
        <v>0.51237910817815968</v>
      </c>
      <c r="R89" s="31">
        <f t="shared" si="151"/>
        <v>0</v>
      </c>
      <c r="S89" s="31">
        <f t="shared" si="151"/>
        <v>5.7170418116090305E-2</v>
      </c>
      <c r="T89" s="31">
        <f t="shared" si="151"/>
        <v>0</v>
      </c>
      <c r="U89" s="31">
        <f t="shared" si="151"/>
        <v>0.34104085669463202</v>
      </c>
      <c r="V89" s="32">
        <f t="shared" si="151"/>
        <v>2.7019468988582878</v>
      </c>
      <c r="X89" t="s">
        <v>91</v>
      </c>
      <c r="Y89" s="27">
        <v>29322000</v>
      </c>
      <c r="Z89" s="11">
        <f t="shared" si="138"/>
        <v>1255.1497221486718</v>
      </c>
      <c r="AA89" s="11">
        <f t="shared" si="139"/>
        <v>1198.7632887497393</v>
      </c>
      <c r="AB89" s="11">
        <f t="shared" si="140"/>
        <v>701.88918226625833</v>
      </c>
      <c r="AC89" s="11">
        <f t="shared" si="141"/>
        <v>0</v>
      </c>
      <c r="AD89" s="11">
        <f t="shared" si="142"/>
        <v>78.31564047176181</v>
      </c>
      <c r="AE89" s="11">
        <f t="shared" si="143"/>
        <v>0</v>
      </c>
      <c r="AF89" s="11">
        <f t="shared" si="144"/>
        <v>467.17925107427868</v>
      </c>
      <c r="AG89" s="11">
        <f t="shared" si="145"/>
        <v>3701.2970847107104</v>
      </c>
      <c r="AH89" s="24">
        <f t="shared" si="146"/>
        <v>284423.40000000002</v>
      </c>
      <c r="AI89" s="25">
        <v>9700</v>
      </c>
      <c r="AJ89" s="27">
        <v>15567.932000000001</v>
      </c>
      <c r="AK89" s="200">
        <v>0.56699999999999995</v>
      </c>
      <c r="AL89" s="51">
        <f t="shared" si="147"/>
        <v>406.74507097542136</v>
      </c>
      <c r="AM89" s="51">
        <f t="shared" si="148"/>
        <v>469.54571725169529</v>
      </c>
      <c r="AN89" t="s">
        <v>91</v>
      </c>
    </row>
    <row r="90" spans="3:40">
      <c r="C90" s="26" t="s">
        <v>92</v>
      </c>
      <c r="D90" s="27">
        <v>69892000</v>
      </c>
      <c r="E90" s="28">
        <v>46.778222307715701</v>
      </c>
      <c r="F90" s="28">
        <v>41.943102279525</v>
      </c>
      <c r="G90" s="28">
        <v>13.85558689446</v>
      </c>
      <c r="H90" s="43">
        <v>0</v>
      </c>
      <c r="I90" s="28">
        <v>1.8477621396569599</v>
      </c>
      <c r="J90" s="28">
        <v>1.5861712592564501</v>
      </c>
      <c r="K90" s="28">
        <v>26</v>
      </c>
      <c r="L90" s="29">
        <f t="shared" si="136"/>
        <v>132.01084488061412</v>
      </c>
      <c r="M90" s="30"/>
      <c r="N90" s="26" t="s">
        <v>92</v>
      </c>
      <c r="O90" s="31">
        <f t="shared" ref="O90:V90" si="152">E90*1000000/$D$90</f>
        <v>0.66929294207800172</v>
      </c>
      <c r="P90" s="31">
        <f t="shared" si="152"/>
        <v>0.6001130641493303</v>
      </c>
      <c r="Q90" s="31">
        <f t="shared" si="152"/>
        <v>0.1982428159797974</v>
      </c>
      <c r="R90" s="31">
        <f t="shared" si="152"/>
        <v>0</v>
      </c>
      <c r="S90" s="31">
        <f t="shared" si="152"/>
        <v>2.6437391112816341E-2</v>
      </c>
      <c r="T90" s="31">
        <f t="shared" si="152"/>
        <v>2.2694603949757482E-2</v>
      </c>
      <c r="U90" s="31">
        <f t="shared" si="152"/>
        <v>0.37200251817089225</v>
      </c>
      <c r="V90" s="32">
        <f t="shared" si="152"/>
        <v>1.8887833354405956</v>
      </c>
      <c r="X90" s="26" t="s">
        <v>92</v>
      </c>
      <c r="Y90" s="27">
        <v>69892000</v>
      </c>
      <c r="Z90" s="11">
        <f t="shared" si="138"/>
        <v>916.8396375137977</v>
      </c>
      <c r="AA90" s="11">
        <f t="shared" si="139"/>
        <v>822.07268239479401</v>
      </c>
      <c r="AB90" s="11">
        <f t="shared" si="140"/>
        <v>271.56549862653321</v>
      </c>
      <c r="AC90" s="11">
        <f t="shared" si="141"/>
        <v>0</v>
      </c>
      <c r="AD90" s="11">
        <f t="shared" si="142"/>
        <v>36.215603901975932</v>
      </c>
      <c r="AE90" s="11">
        <f t="shared" si="143"/>
        <v>31.088498250426635</v>
      </c>
      <c r="AF90" s="11">
        <f t="shared" si="144"/>
        <v>509.59248554913296</v>
      </c>
      <c r="AG90" s="11">
        <f t="shared" si="145"/>
        <v>2587.3744062366609</v>
      </c>
      <c r="AH90" s="24">
        <f t="shared" si="146"/>
        <v>376997.44799999997</v>
      </c>
      <c r="AI90" s="25">
        <v>5394</v>
      </c>
      <c r="AJ90" s="27">
        <v>9396.2420000000002</v>
      </c>
      <c r="AK90" s="200">
        <v>0.76300000000000001</v>
      </c>
      <c r="AL90" s="51">
        <f t="shared" si="147"/>
        <v>226.18380544756937</v>
      </c>
      <c r="AM90" s="51">
        <f t="shared" si="148"/>
        <v>328.23373632814639</v>
      </c>
      <c r="AN90" s="26" t="s">
        <v>92</v>
      </c>
    </row>
    <row r="91" spans="3:40">
      <c r="C91" s="26" t="s">
        <v>93</v>
      </c>
      <c r="D91" s="27">
        <v>89730000</v>
      </c>
      <c r="E91" s="28">
        <v>16.47</v>
      </c>
      <c r="F91" s="28">
        <v>7.68222</v>
      </c>
      <c r="G91" s="28">
        <v>15.023008000000001</v>
      </c>
      <c r="H91" s="43">
        <v>0</v>
      </c>
      <c r="I91" s="28">
        <v>6.7476410824998601</v>
      </c>
      <c r="J91" s="43">
        <v>0</v>
      </c>
      <c r="K91" s="43">
        <v>20</v>
      </c>
      <c r="L91" s="29">
        <f t="shared" si="136"/>
        <v>65.922869082499858</v>
      </c>
      <c r="M91" s="30"/>
      <c r="N91" s="26" t="s">
        <v>93</v>
      </c>
      <c r="O91" s="31">
        <f t="shared" ref="O91:V91" si="153">E91*1000000/$D$91</f>
        <v>0.18355065195586759</v>
      </c>
      <c r="P91" s="31">
        <f t="shared" si="153"/>
        <v>8.5614844533600798E-2</v>
      </c>
      <c r="Q91" s="31">
        <f t="shared" si="153"/>
        <v>0.16742458486570824</v>
      </c>
      <c r="R91" s="31">
        <f t="shared" si="153"/>
        <v>0</v>
      </c>
      <c r="S91" s="31">
        <f t="shared" si="153"/>
        <v>7.5199387969462392E-2</v>
      </c>
      <c r="T91" s="31">
        <f t="shared" si="153"/>
        <v>0</v>
      </c>
      <c r="U91" s="31">
        <f t="shared" si="153"/>
        <v>0.22289089490694305</v>
      </c>
      <c r="V91" s="32">
        <f t="shared" si="153"/>
        <v>0.73468036423158212</v>
      </c>
      <c r="X91" s="26" t="s">
        <v>93</v>
      </c>
      <c r="Y91" s="27">
        <v>89730000</v>
      </c>
      <c r="Z91" s="11">
        <f t="shared" si="138"/>
        <v>251.43924674022063</v>
      </c>
      <c r="AA91" s="11">
        <f t="shared" si="139"/>
        <v>117.28060777733199</v>
      </c>
      <c r="AB91" s="11">
        <f t="shared" si="140"/>
        <v>229.34874409789373</v>
      </c>
      <c r="AC91" s="11">
        <f t="shared" si="141"/>
        <v>0</v>
      </c>
      <c r="AD91" s="11">
        <f t="shared" si="142"/>
        <v>103.01285920201167</v>
      </c>
      <c r="AE91" s="11">
        <f t="shared" si="143"/>
        <v>0</v>
      </c>
      <c r="AF91" s="11">
        <f t="shared" si="144"/>
        <v>305.32998996990978</v>
      </c>
      <c r="AG91" s="11">
        <f t="shared" si="145"/>
        <v>1006.4114477873677</v>
      </c>
      <c r="AH91" s="24">
        <f t="shared" si="146"/>
        <v>123289.02</v>
      </c>
      <c r="AI91" s="25">
        <v>1374</v>
      </c>
      <c r="AJ91" s="27">
        <v>3358.6709999999998</v>
      </c>
      <c r="AK91" s="200">
        <v>0.38</v>
      </c>
      <c r="AL91" s="51">
        <f t="shared" si="147"/>
        <v>57.615229641260719</v>
      </c>
      <c r="AM91" s="51">
        <f t="shared" si="148"/>
        <v>127.67313033413831</v>
      </c>
      <c r="AN91" s="26" t="s">
        <v>93</v>
      </c>
    </row>
    <row r="92" spans="3:40">
      <c r="C92" s="26" t="s">
        <v>94</v>
      </c>
      <c r="D92" s="27">
        <v>244769000</v>
      </c>
      <c r="E92" s="28">
        <v>64.440403710307393</v>
      </c>
      <c r="F92" s="28">
        <v>34.137105826234503</v>
      </c>
      <c r="G92" s="28">
        <v>43.966349999999998</v>
      </c>
      <c r="H92" s="43">
        <v>0</v>
      </c>
      <c r="I92" s="28">
        <v>3.4876843010363299</v>
      </c>
      <c r="J92" s="28">
        <v>2.1391003532176498</v>
      </c>
      <c r="K92" s="28">
        <v>30</v>
      </c>
      <c r="L92" s="29">
        <f t="shared" si="136"/>
        <v>178.17064419079588</v>
      </c>
      <c r="M92" s="30"/>
      <c r="N92" s="26" t="s">
        <v>94</v>
      </c>
      <c r="O92" s="31">
        <f t="shared" ref="O92:V92" si="154">E92*1000000/$D$92</f>
        <v>0.26327028222653764</v>
      </c>
      <c r="P92" s="31">
        <f t="shared" si="154"/>
        <v>0.13946662292297843</v>
      </c>
      <c r="Q92" s="31">
        <f t="shared" si="154"/>
        <v>0.17962384942537657</v>
      </c>
      <c r="R92" s="31">
        <f t="shared" si="154"/>
        <v>0</v>
      </c>
      <c r="S92" s="31">
        <f t="shared" si="154"/>
        <v>1.4248880785705419E-2</v>
      </c>
      <c r="T92" s="31">
        <f t="shared" si="154"/>
        <v>8.7392617252088686E-3</v>
      </c>
      <c r="U92" s="31">
        <f t="shared" si="154"/>
        <v>0.1225645404442556</v>
      </c>
      <c r="V92" s="32">
        <f t="shared" si="154"/>
        <v>0.72791343753006255</v>
      </c>
      <c r="X92" s="26" t="s">
        <v>94</v>
      </c>
      <c r="Y92" s="27">
        <v>244769000</v>
      </c>
      <c r="Z92" s="11">
        <f t="shared" si="138"/>
        <v>360.64421862169155</v>
      </c>
      <c r="AA92" s="11">
        <f t="shared" si="139"/>
        <v>191.05016647713998</v>
      </c>
      <c r="AB92" s="11">
        <f t="shared" si="140"/>
        <v>246.06006524539461</v>
      </c>
      <c r="AC92" s="11">
        <f t="shared" si="141"/>
        <v>0</v>
      </c>
      <c r="AD92" s="11">
        <f t="shared" si="142"/>
        <v>19.519014579748784</v>
      </c>
      <c r="AE92" s="11">
        <f t="shared" si="143"/>
        <v>11.971591284679796</v>
      </c>
      <c r="AF92" s="11">
        <f t="shared" si="144"/>
        <v>167.89662906658933</v>
      </c>
      <c r="AG92" s="11">
        <f t="shared" si="145"/>
        <v>997.14168527524407</v>
      </c>
      <c r="AH92" s="24">
        <f t="shared" si="146"/>
        <v>858894.42099999997</v>
      </c>
      <c r="AI92" s="25">
        <v>3509</v>
      </c>
      <c r="AJ92" s="27">
        <v>4666.0069999999996</v>
      </c>
      <c r="AK92" s="200">
        <v>1.425</v>
      </c>
      <c r="AL92" s="51">
        <f t="shared" si="147"/>
        <v>147.14107773739727</v>
      </c>
      <c r="AM92" s="51">
        <f t="shared" si="148"/>
        <v>126.49717034284565</v>
      </c>
      <c r="AN92" s="26" t="s">
        <v>94</v>
      </c>
    </row>
    <row r="93" spans="3:40">
      <c r="C93" t="s">
        <v>95</v>
      </c>
      <c r="D93" s="27">
        <v>96471000</v>
      </c>
      <c r="E93" s="28">
        <v>11.7520746708887</v>
      </c>
      <c r="F93" s="28">
        <v>3.2022761741186501</v>
      </c>
      <c r="G93" s="28">
        <v>8.2700946020000004</v>
      </c>
      <c r="H93" s="43">
        <v>0</v>
      </c>
      <c r="I93" s="28">
        <v>2.1361093707024801</v>
      </c>
      <c r="J93" s="28">
        <v>2.2960174157229201</v>
      </c>
      <c r="K93" s="28">
        <v>28</v>
      </c>
      <c r="L93" s="29">
        <f t="shared" si="136"/>
        <v>55.656572233432748</v>
      </c>
      <c r="M93" s="30"/>
      <c r="N93" t="s">
        <v>95</v>
      </c>
      <c r="O93" s="31">
        <f t="shared" ref="O93:V93" si="155">E93*1000000/$D$93</f>
        <v>0.12181976626020979</v>
      </c>
      <c r="P93" s="31">
        <f t="shared" si="155"/>
        <v>3.3194184512637476E-2</v>
      </c>
      <c r="Q93" s="31">
        <f t="shared" si="155"/>
        <v>8.5726224481968677E-2</v>
      </c>
      <c r="R93" s="31">
        <f t="shared" si="155"/>
        <v>0</v>
      </c>
      <c r="S93" s="31">
        <f t="shared" si="155"/>
        <v>2.214250262464865E-2</v>
      </c>
      <c r="T93" s="31">
        <f t="shared" si="155"/>
        <v>2.3800078943132342E-2</v>
      </c>
      <c r="U93" s="31">
        <f t="shared" si="155"/>
        <v>0.29024266359838707</v>
      </c>
      <c r="V93" s="32">
        <f t="shared" si="155"/>
        <v>0.57692542042098405</v>
      </c>
      <c r="X93" t="s">
        <v>95</v>
      </c>
      <c r="Y93" s="27">
        <v>96471000</v>
      </c>
      <c r="Z93" s="11">
        <f t="shared" si="138"/>
        <v>166.87639046850978</v>
      </c>
      <c r="AA93" s="11">
        <f t="shared" si="139"/>
        <v>45.471485179035113</v>
      </c>
      <c r="AB93" s="11">
        <f t="shared" si="140"/>
        <v>117.43318304754305</v>
      </c>
      <c r="AC93" s="11">
        <f t="shared" si="141"/>
        <v>0</v>
      </c>
      <c r="AD93" s="11">
        <f t="shared" si="142"/>
        <v>30.332195072909073</v>
      </c>
      <c r="AE93" s="11">
        <f t="shared" si="143"/>
        <v>32.602847541276098</v>
      </c>
      <c r="AF93" s="11">
        <f t="shared" si="144"/>
        <v>397.59268588487731</v>
      </c>
      <c r="AG93" s="11">
        <f t="shared" si="145"/>
        <v>790.30878719415057</v>
      </c>
      <c r="AH93" s="24">
        <f t="shared" si="146"/>
        <v>214455.033</v>
      </c>
      <c r="AI93" s="25">
        <v>2223</v>
      </c>
      <c r="AJ93" s="27">
        <v>4072.8789999999999</v>
      </c>
      <c r="AK93" s="200">
        <v>0.495</v>
      </c>
      <c r="AL93" s="51">
        <f t="shared" si="147"/>
        <v>93.21590647199605</v>
      </c>
      <c r="AM93" s="51">
        <f t="shared" si="148"/>
        <v>100.25839532478344</v>
      </c>
      <c r="AN93" t="s">
        <v>95</v>
      </c>
    </row>
    <row r="94" spans="3:40">
      <c r="C94" t="s">
        <v>96</v>
      </c>
      <c r="D94" s="27">
        <v>179951000</v>
      </c>
      <c r="E94" s="28">
        <v>20.426393919112002</v>
      </c>
      <c r="F94" s="28">
        <v>35.238996</v>
      </c>
      <c r="G94" s="28">
        <v>4.223414419</v>
      </c>
      <c r="H94" s="28">
        <v>0.80191881250847996</v>
      </c>
      <c r="I94" s="28">
        <v>6.9294474363035397</v>
      </c>
      <c r="J94" s="43">
        <v>0</v>
      </c>
      <c r="K94" s="43">
        <v>20</v>
      </c>
      <c r="L94" s="29">
        <f t="shared" si="136"/>
        <v>87.620170586924019</v>
      </c>
      <c r="M94" s="30"/>
      <c r="N94" t="s">
        <v>96</v>
      </c>
      <c r="O94" s="31">
        <f t="shared" ref="O94:V94" si="156">E94*1000000/$D$94</f>
        <v>0.11351086639758601</v>
      </c>
      <c r="P94" s="31">
        <f t="shared" si="156"/>
        <v>0.19582550805497051</v>
      </c>
      <c r="Q94" s="31">
        <f t="shared" si="156"/>
        <v>2.3469802440664402E-2</v>
      </c>
      <c r="R94" s="31">
        <f t="shared" si="156"/>
        <v>4.4563176226221583E-3</v>
      </c>
      <c r="S94" s="31">
        <f t="shared" si="156"/>
        <v>3.8507412775164014E-2</v>
      </c>
      <c r="T94" s="31">
        <f t="shared" si="156"/>
        <v>0</v>
      </c>
      <c r="U94" s="31">
        <f t="shared" si="156"/>
        <v>0.11114136626081544</v>
      </c>
      <c r="V94" s="32">
        <f t="shared" si="156"/>
        <v>0.48691127355182251</v>
      </c>
      <c r="X94" t="s">
        <v>96</v>
      </c>
      <c r="Y94" s="27">
        <v>179951000</v>
      </c>
      <c r="Z94" s="11">
        <f t="shared" si="138"/>
        <v>155.49433597599636</v>
      </c>
      <c r="AA94" s="11">
        <f t="shared" si="139"/>
        <v>268.25411794070607</v>
      </c>
      <c r="AB94" s="11">
        <f t="shared" si="140"/>
        <v>32.150413980775859</v>
      </c>
      <c r="AC94" s="11">
        <f t="shared" si="141"/>
        <v>6.1045446274780586</v>
      </c>
      <c r="AD94" s="11">
        <f t="shared" si="142"/>
        <v>52.749879986424503</v>
      </c>
      <c r="AE94" s="11">
        <f t="shared" si="143"/>
        <v>0</v>
      </c>
      <c r="AF94" s="11">
        <f t="shared" si="144"/>
        <v>152.24844541013942</v>
      </c>
      <c r="AG94" s="11">
        <f t="shared" si="145"/>
        <v>667.0017379215202</v>
      </c>
      <c r="AH94" s="24">
        <f t="shared" si="146"/>
        <v>216121.15100000001</v>
      </c>
      <c r="AI94" s="25">
        <v>1201</v>
      </c>
      <c r="AJ94" s="27">
        <v>2786.9459999999999</v>
      </c>
      <c r="AK94" s="200">
        <v>0.61899999999999999</v>
      </c>
      <c r="AL94" s="51">
        <f t="shared" si="147"/>
        <v>50.360910334173305</v>
      </c>
      <c r="AM94" s="51">
        <f t="shared" si="148"/>
        <v>84.615690735607615</v>
      </c>
      <c r="AN94" t="s">
        <v>96</v>
      </c>
    </row>
    <row r="95" spans="3:40">
      <c r="C95" t="s">
        <v>97</v>
      </c>
      <c r="D95" s="27">
        <v>152409000</v>
      </c>
      <c r="E95" s="28">
        <v>5.0473737520000004</v>
      </c>
      <c r="F95" s="28">
        <v>17.8982313795</v>
      </c>
      <c r="G95" s="28">
        <v>0.95455800000000002</v>
      </c>
      <c r="H95" s="43">
        <v>0</v>
      </c>
      <c r="I95" s="28">
        <v>0.33931202325102</v>
      </c>
      <c r="J95" s="43">
        <v>0</v>
      </c>
      <c r="K95" s="43">
        <v>24</v>
      </c>
      <c r="L95" s="29">
        <f t="shared" si="136"/>
        <v>48.23947515475102</v>
      </c>
      <c r="M95" s="30"/>
      <c r="N95" t="s">
        <v>97</v>
      </c>
      <c r="O95" s="31">
        <f t="shared" ref="O95:V95" si="157">E95*1000000/$D$95</f>
        <v>3.3117294595463524E-2</v>
      </c>
      <c r="P95" s="31">
        <f t="shared" si="157"/>
        <v>0.11743552795110526</v>
      </c>
      <c r="Q95" s="31">
        <f t="shared" si="157"/>
        <v>6.2631340668858138E-3</v>
      </c>
      <c r="R95" s="31">
        <f t="shared" si="157"/>
        <v>0</v>
      </c>
      <c r="S95" s="31">
        <f t="shared" si="157"/>
        <v>2.2263253695714818E-3</v>
      </c>
      <c r="T95" s="31">
        <f t="shared" si="157"/>
        <v>0</v>
      </c>
      <c r="U95" s="31">
        <f t="shared" si="157"/>
        <v>0.15747101549121115</v>
      </c>
      <c r="V95" s="32">
        <f t="shared" si="157"/>
        <v>0.31651329747423718</v>
      </c>
      <c r="X95" t="s">
        <v>97</v>
      </c>
      <c r="Y95" s="27">
        <v>152409000</v>
      </c>
      <c r="Z95" s="11">
        <f t="shared" si="138"/>
        <v>45.366156526425456</v>
      </c>
      <c r="AA95" s="11">
        <f t="shared" si="139"/>
        <v>160.8705846256849</v>
      </c>
      <c r="AB95" s="11">
        <f t="shared" si="140"/>
        <v>8.5796356222664016</v>
      </c>
      <c r="AC95" s="11">
        <f t="shared" si="141"/>
        <v>0</v>
      </c>
      <c r="AD95" s="11">
        <f t="shared" si="142"/>
        <v>3.0497607497372989</v>
      </c>
      <c r="AE95" s="11">
        <f t="shared" si="143"/>
        <v>0</v>
      </c>
      <c r="AF95" s="11">
        <f t="shared" si="144"/>
        <v>215.713717693837</v>
      </c>
      <c r="AG95" s="11">
        <f t="shared" si="145"/>
        <v>433.57985521795098</v>
      </c>
      <c r="AH95" s="24">
        <f t="shared" si="146"/>
        <v>103333.302</v>
      </c>
      <c r="AI95" s="25">
        <v>678</v>
      </c>
      <c r="AJ95" s="27">
        <v>1692.9570000000001</v>
      </c>
      <c r="AK95" s="200">
        <v>0.35799999999999998</v>
      </c>
      <c r="AL95" s="51">
        <f t="shared" si="147"/>
        <v>28.430222486735637</v>
      </c>
      <c r="AM95" s="51">
        <f t="shared" si="148"/>
        <v>55.00384309737489</v>
      </c>
      <c r="AN95" t="s">
        <v>97</v>
      </c>
    </row>
    <row r="96" spans="3:40">
      <c r="C96" t="s">
        <v>98</v>
      </c>
      <c r="D96" s="11">
        <f>7028484000-6847758000</f>
        <v>180726000</v>
      </c>
      <c r="E96" s="28">
        <f>16.7120331254926-3.1</f>
        <v>13.6120331254926</v>
      </c>
      <c r="F96" s="28">
        <f>5.2-0.5</f>
        <v>4.7</v>
      </c>
      <c r="G96" s="28">
        <f>19.1186915559614-2</f>
        <v>17.118691555961401</v>
      </c>
      <c r="H96" s="43">
        <v>0</v>
      </c>
      <c r="I96" s="28">
        <f>8.79955302676028-0.4</f>
        <v>8.3995530267602803</v>
      </c>
      <c r="J96" s="28">
        <v>0.12394857233429001</v>
      </c>
      <c r="K96" s="28">
        <v>19</v>
      </c>
      <c r="L96" s="29">
        <f t="shared" si="136"/>
        <v>62.954226280548575</v>
      </c>
      <c r="M96" s="30"/>
      <c r="N96" t="s">
        <v>98</v>
      </c>
      <c r="O96" s="31">
        <f t="shared" ref="O96:V96" si="158">E96*1000000/$D$96</f>
        <v>7.5318621147441978E-2</v>
      </c>
      <c r="P96" s="31">
        <f t="shared" si="158"/>
        <v>2.6006219359693682E-2</v>
      </c>
      <c r="Q96" s="31">
        <f t="shared" si="158"/>
        <v>9.4721797394737892E-2</v>
      </c>
      <c r="R96" s="31">
        <f t="shared" si="158"/>
        <v>0</v>
      </c>
      <c r="S96" s="31">
        <f t="shared" si="158"/>
        <v>4.647672734836316E-2</v>
      </c>
      <c r="T96" s="31">
        <f t="shared" si="158"/>
        <v>6.8583697052051172E-4</v>
      </c>
      <c r="U96" s="31">
        <f t="shared" si="158"/>
        <v>0.10513152507110211</v>
      </c>
      <c r="V96" s="32">
        <f t="shared" si="158"/>
        <v>0.34834072729185933</v>
      </c>
      <c r="X96" t="s">
        <v>98</v>
      </c>
      <c r="Y96" s="11">
        <f>7028484000-6847758000</f>
        <v>180726000</v>
      </c>
      <c r="Z96" s="11">
        <f t="shared" si="138"/>
        <v>103.17619232089831</v>
      </c>
      <c r="AA96" s="11">
        <f t="shared" si="139"/>
        <v>35.624957670728065</v>
      </c>
      <c r="AB96" s="11">
        <f t="shared" si="140"/>
        <v>129.75588554454782</v>
      </c>
      <c r="AC96" s="11">
        <f t="shared" si="141"/>
        <v>0</v>
      </c>
      <c r="AD96" s="11">
        <f t="shared" si="142"/>
        <v>63.666749155610809</v>
      </c>
      <c r="AE96" s="11">
        <f t="shared" si="143"/>
        <v>0.93950268994813979</v>
      </c>
      <c r="AF96" s="11">
        <f t="shared" si="144"/>
        <v>144.01578632847517</v>
      </c>
      <c r="AG96" s="11">
        <f t="shared" si="145"/>
        <v>477.17907371020829</v>
      </c>
      <c r="AH96" s="24">
        <f>41323+21700+12605+10804+6244+5598+1269</f>
        <v>99543</v>
      </c>
      <c r="AI96" s="25">
        <f>AH96*1000000/Y96</f>
        <v>550.79512632382728</v>
      </c>
      <c r="AJ96" s="198"/>
      <c r="AK96" s="201"/>
      <c r="AL96" s="51">
        <f t="shared" si="147"/>
        <v>23.096206469020753</v>
      </c>
      <c r="AM96" s="51">
        <f t="shared" si="148"/>
        <v>60.534830167590144</v>
      </c>
      <c r="AN96" t="s">
        <v>98</v>
      </c>
    </row>
    <row r="97" spans="3:40">
      <c r="C97" s="33" t="s">
        <v>99</v>
      </c>
      <c r="D97" s="38">
        <f t="shared" ref="D97:J97" si="159">SUM(D86:D96)</f>
        <v>1119514000</v>
      </c>
      <c r="E97" s="38">
        <f t="shared" si="159"/>
        <v>416.6136761102137</v>
      </c>
      <c r="F97" s="38">
        <f t="shared" si="159"/>
        <v>234.2338803655837</v>
      </c>
      <c r="G97" s="38">
        <f t="shared" si="159"/>
        <v>239.45892240142138</v>
      </c>
      <c r="H97" s="38">
        <f t="shared" si="159"/>
        <v>44.312852423405666</v>
      </c>
      <c r="I97" s="38">
        <f t="shared" si="159"/>
        <v>33.601294970245306</v>
      </c>
      <c r="J97" s="38">
        <f t="shared" si="159"/>
        <v>7.9036607253660698</v>
      </c>
      <c r="K97" s="38">
        <v>180</v>
      </c>
      <c r="L97" s="29">
        <f t="shared" si="136"/>
        <v>1156.1242869962357</v>
      </c>
      <c r="M97" s="30"/>
      <c r="N97" s="33" t="s">
        <v>99</v>
      </c>
      <c r="O97" s="31">
        <f>E97*1000000/$D$97</f>
        <v>0.37213797782806979</v>
      </c>
      <c r="P97" s="37">
        <f t="shared" ref="P97:U97" si="160">SUM(P86:P96)</f>
        <v>5.0607194079770181</v>
      </c>
      <c r="Q97" s="37">
        <f t="shared" si="160"/>
        <v>4.7603483977257</v>
      </c>
      <c r="R97" s="37">
        <f t="shared" si="160"/>
        <v>1.1293387695498589</v>
      </c>
      <c r="S97" s="37">
        <f t="shared" si="160"/>
        <v>0.34511962274171643</v>
      </c>
      <c r="T97" s="37">
        <f t="shared" si="160"/>
        <v>0.11995296918019208</v>
      </c>
      <c r="U97" s="37">
        <f t="shared" si="160"/>
        <v>1.8082906647177879</v>
      </c>
      <c r="V97" s="37">
        <f>L97*1000000/$D$97</f>
        <v>1.0327019465555907</v>
      </c>
      <c r="X97" s="33" t="s">
        <v>99</v>
      </c>
      <c r="Y97" s="38">
        <f>SUM(Y86:Y96)</f>
        <v>1119514000</v>
      </c>
      <c r="Z97" s="60">
        <f t="shared" si="138"/>
        <v>509.77804672149318</v>
      </c>
      <c r="AA97" s="60">
        <f t="shared" si="139"/>
        <v>6932.492270369622</v>
      </c>
      <c r="AB97" s="60">
        <f t="shared" si="140"/>
        <v>6521.0251371537206</v>
      </c>
      <c r="AC97" s="60">
        <f t="shared" si="141"/>
        <v>1547.0393948718784</v>
      </c>
      <c r="AD97" s="60">
        <f t="shared" si="142"/>
        <v>472.76660176783588</v>
      </c>
      <c r="AE97" s="60">
        <f t="shared" si="143"/>
        <v>164.31913422008546</v>
      </c>
      <c r="AF97" s="60">
        <f t="shared" si="144"/>
        <v>2477.1104748423031</v>
      </c>
      <c r="AG97" s="38">
        <f t="shared" si="145"/>
        <v>1414.6601866144811</v>
      </c>
      <c r="AH97" s="39">
        <f>SUM(AH86:AH96)</f>
        <v>4093025.0149999997</v>
      </c>
      <c r="AI97" s="38">
        <f>AH97*1000000/Y97</f>
        <v>3656.073095110914</v>
      </c>
      <c r="AJ97" s="198"/>
      <c r="AK97" s="201"/>
      <c r="AL97" s="51">
        <f t="shared" si="147"/>
        <v>153.30821758373372</v>
      </c>
      <c r="AM97" s="51">
        <f t="shared" si="148"/>
        <v>179.46347369282586</v>
      </c>
      <c r="AN97" s="33" t="s">
        <v>99</v>
      </c>
    </row>
    <row r="98" spans="3:40">
      <c r="C98" s="26"/>
      <c r="D98" s="27"/>
      <c r="E98" s="26"/>
      <c r="F98" s="26"/>
      <c r="G98" s="26"/>
      <c r="H98" s="26"/>
      <c r="I98" s="26"/>
      <c r="J98" s="26"/>
      <c r="K98" s="26"/>
      <c r="L98" s="26"/>
      <c r="M98" s="26"/>
      <c r="N98" s="26"/>
      <c r="X98" s="26"/>
      <c r="Y98" s="27"/>
      <c r="AG98" s="10"/>
      <c r="AH98" s="24"/>
      <c r="AI98" s="25"/>
      <c r="AJ98" s="198"/>
      <c r="AK98" s="201"/>
      <c r="AL98" s="51"/>
      <c r="AM98" s="51"/>
      <c r="AN98" s="26"/>
    </row>
    <row r="99" spans="3:40">
      <c r="C99" s="26" t="s">
        <v>100</v>
      </c>
      <c r="D99" s="27">
        <v>74509000</v>
      </c>
      <c r="E99" s="28">
        <v>31.990033892602099</v>
      </c>
      <c r="F99" s="28">
        <v>41.171759490018097</v>
      </c>
      <c r="G99" s="28">
        <v>32.449798440000002</v>
      </c>
      <c r="H99" s="43">
        <v>0</v>
      </c>
      <c r="I99" s="28">
        <v>11.848941046295799</v>
      </c>
      <c r="J99" s="28">
        <v>1.3409965153640699</v>
      </c>
      <c r="K99" s="28">
        <v>3.5</v>
      </c>
      <c r="L99" s="29">
        <f>SUM(E99:K99)</f>
        <v>122.30152938428007</v>
      </c>
      <c r="M99" s="30"/>
      <c r="N99" s="26" t="s">
        <v>100</v>
      </c>
      <c r="O99" s="31">
        <f t="shared" ref="O99:V99" si="161">E99*1000000/$D$99</f>
        <v>0.4293445609604491</v>
      </c>
      <c r="P99" s="31">
        <f t="shared" si="161"/>
        <v>0.55257431303625204</v>
      </c>
      <c r="Q99" s="31">
        <f t="shared" si="161"/>
        <v>0.43551515172663707</v>
      </c>
      <c r="R99" s="31">
        <f t="shared" si="161"/>
        <v>0</v>
      </c>
      <c r="S99" s="31">
        <f t="shared" si="161"/>
        <v>0.15902697722819792</v>
      </c>
      <c r="T99" s="31">
        <f t="shared" si="161"/>
        <v>1.7997778998028024E-2</v>
      </c>
      <c r="U99" s="31">
        <f t="shared" si="161"/>
        <v>4.697419103732435E-2</v>
      </c>
      <c r="V99" s="32">
        <f t="shared" si="161"/>
        <v>1.6414329729868884</v>
      </c>
      <c r="X99" s="26" t="s">
        <v>100</v>
      </c>
      <c r="Y99" s="27">
        <v>74509000</v>
      </c>
      <c r="Z99" s="11">
        <f t="shared" ref="Z99:AG101" si="162">O99*1000*$AA$3</f>
        <v>588.14322831096365</v>
      </c>
      <c r="AA99" s="11">
        <f t="shared" si="162"/>
        <v>756.95110617877936</v>
      </c>
      <c r="AB99" s="11">
        <f t="shared" si="162"/>
        <v>596.59609228970635</v>
      </c>
      <c r="AC99" s="11">
        <f t="shared" si="162"/>
        <v>0</v>
      </c>
      <c r="AD99" s="11">
        <f t="shared" si="162"/>
        <v>217.84517210675091</v>
      </c>
      <c r="AE99" s="11">
        <f t="shared" si="162"/>
        <v>24.654491531575665</v>
      </c>
      <c r="AF99" s="11">
        <f t="shared" si="162"/>
        <v>64.348206256962257</v>
      </c>
      <c r="AG99" s="11">
        <f t="shared" si="162"/>
        <v>2248.5382966747379</v>
      </c>
      <c r="AH99" s="24">
        <f>AI99*Y99/1000000</f>
        <v>783983.69799999997</v>
      </c>
      <c r="AI99" s="25">
        <v>10522</v>
      </c>
      <c r="AJ99" s="27">
        <v>14517.446</v>
      </c>
      <c r="AK99" s="200">
        <v>1.361</v>
      </c>
      <c r="AL99" s="51">
        <f t="shared" ref="AL99:AL101" si="163">AI99*$AL$109/$AI$109</f>
        <v>441.21357080447257</v>
      </c>
      <c r="AM99" s="51">
        <f t="shared" ref="AM99:AM101" si="164">AG99*$AM$109/$AG$109</f>
        <v>285.2490635354024</v>
      </c>
      <c r="AN99" s="26" t="s">
        <v>100</v>
      </c>
    </row>
    <row r="100" spans="3:40">
      <c r="C100" s="26" t="s">
        <v>101</v>
      </c>
      <c r="D100" s="27">
        <v>224148000</v>
      </c>
      <c r="E100" s="28">
        <v>30.310781194206601</v>
      </c>
      <c r="F100" s="28">
        <v>14.933755643702501</v>
      </c>
      <c r="G100" s="28">
        <v>20.838646009893498</v>
      </c>
      <c r="H100" s="28">
        <v>1.98307462551477</v>
      </c>
      <c r="I100" s="28">
        <v>19.656397553623599</v>
      </c>
      <c r="J100" s="28">
        <v>1.41712852699893</v>
      </c>
      <c r="K100" s="28">
        <v>2.5</v>
      </c>
      <c r="L100" s="29">
        <f>SUM(E100:K100)</f>
        <v>91.639783553939907</v>
      </c>
      <c r="M100" s="30"/>
      <c r="N100" s="26" t="s">
        <v>101</v>
      </c>
      <c r="O100" s="31">
        <f t="shared" ref="O100:V100" si="165">E100*1000000/$D$100</f>
        <v>0.13522664130042028</v>
      </c>
      <c r="P100" s="31">
        <f t="shared" si="165"/>
        <v>6.6624532200610764E-2</v>
      </c>
      <c r="Q100" s="31">
        <f t="shared" si="165"/>
        <v>9.296824423993745E-2</v>
      </c>
      <c r="R100" s="31">
        <f t="shared" si="165"/>
        <v>8.8471662719041434E-3</v>
      </c>
      <c r="S100" s="31">
        <f t="shared" si="165"/>
        <v>8.7693834223921685E-2</v>
      </c>
      <c r="T100" s="31">
        <f t="shared" si="165"/>
        <v>6.3222894114555112E-3</v>
      </c>
      <c r="U100" s="31">
        <f t="shared" si="165"/>
        <v>1.1153345111265771E-2</v>
      </c>
      <c r="V100" s="32">
        <f t="shared" si="165"/>
        <v>0.40883605275951562</v>
      </c>
      <c r="X100" s="26" t="s">
        <v>101</v>
      </c>
      <c r="Y100" s="27">
        <v>224148000</v>
      </c>
      <c r="Z100" s="11">
        <f t="shared" si="162"/>
        <v>185.24197253171764</v>
      </c>
      <c r="AA100" s="11">
        <f t="shared" si="162"/>
        <v>91.26648155392526</v>
      </c>
      <c r="AB100" s="11">
        <f t="shared" si="162"/>
        <v>127.35375795925344</v>
      </c>
      <c r="AC100" s="11">
        <f t="shared" si="162"/>
        <v>12.119405730729426</v>
      </c>
      <c r="AD100" s="11">
        <f t="shared" si="162"/>
        <v>120.12853883148404</v>
      </c>
      <c r="AE100" s="11">
        <f t="shared" si="162"/>
        <v>8.6606703400446818</v>
      </c>
      <c r="AF100" s="11">
        <f t="shared" si="162"/>
        <v>15.278554794153864</v>
      </c>
      <c r="AG100" s="11">
        <f t="shared" si="162"/>
        <v>560.04938174130837</v>
      </c>
      <c r="AH100" s="24">
        <f>63842+55483+49588+45353+45064+24949+17965+14347+14048+12847+10327+10106+7003+6523+6452+5920+4536</f>
        <v>394353</v>
      </c>
      <c r="AI100" s="25">
        <f>AH100*1000000/Y100</f>
        <v>1759.3420418651963</v>
      </c>
      <c r="AJ100" s="198"/>
      <c r="AK100" s="201"/>
      <c r="AL100" s="51">
        <f t="shared" si="163"/>
        <v>73.773577699845575</v>
      </c>
      <c r="AM100" s="51">
        <f t="shared" si="164"/>
        <v>71.047738840624447</v>
      </c>
      <c r="AN100" s="26" t="s">
        <v>101</v>
      </c>
    </row>
    <row r="101" spans="3:40">
      <c r="C101" s="33" t="s">
        <v>102</v>
      </c>
      <c r="D101" s="34">
        <f t="shared" ref="D101:J101" si="166">SUM(D99:D100)</f>
        <v>298657000</v>
      </c>
      <c r="E101" s="35">
        <f t="shared" si="166"/>
        <v>62.300815086808697</v>
      </c>
      <c r="F101" s="35">
        <f t="shared" si="166"/>
        <v>56.105515133720601</v>
      </c>
      <c r="G101" s="35">
        <f t="shared" si="166"/>
        <v>53.288444449893504</v>
      </c>
      <c r="H101" s="35">
        <f t="shared" si="166"/>
        <v>1.98307462551477</v>
      </c>
      <c r="I101" s="35">
        <f t="shared" si="166"/>
        <v>31.505338599919398</v>
      </c>
      <c r="J101" s="35">
        <f t="shared" si="166"/>
        <v>2.7581250423629999</v>
      </c>
      <c r="K101" s="35">
        <v>6</v>
      </c>
      <c r="L101" s="29">
        <f>SUM(E101:K101)</f>
        <v>213.94131293821997</v>
      </c>
      <c r="M101" s="30"/>
      <c r="N101" s="33" t="s">
        <v>102</v>
      </c>
      <c r="O101" s="37">
        <f t="shared" ref="O101:V101" si="167">E101*1000000/$D$101</f>
        <v>0.20860323075236373</v>
      </c>
      <c r="P101" s="37">
        <f t="shared" si="167"/>
        <v>0.18785936754779095</v>
      </c>
      <c r="Q101" s="37">
        <f t="shared" si="167"/>
        <v>0.17842690594860827</v>
      </c>
      <c r="R101" s="37">
        <f t="shared" si="167"/>
        <v>6.6399737006491389E-3</v>
      </c>
      <c r="S101" s="37">
        <f t="shared" si="167"/>
        <v>0.10549003907465554</v>
      </c>
      <c r="T101" s="37">
        <f t="shared" si="167"/>
        <v>9.2350925722919606E-3</v>
      </c>
      <c r="U101" s="37">
        <f t="shared" si="167"/>
        <v>2.0089935946587558E-2</v>
      </c>
      <c r="V101" s="37">
        <f t="shared" si="167"/>
        <v>0.71634454554294713</v>
      </c>
      <c r="X101" s="33" t="s">
        <v>103</v>
      </c>
      <c r="Y101" s="34">
        <f>SUM(Y99:Y100)</f>
        <v>298657000</v>
      </c>
      <c r="Z101" s="38">
        <f t="shared" si="162"/>
        <v>285.75784748812521</v>
      </c>
      <c r="AA101" s="38">
        <f t="shared" si="162"/>
        <v>257.34159680711957</v>
      </c>
      <c r="AB101" s="38">
        <f t="shared" si="162"/>
        <v>244.42041666347836</v>
      </c>
      <c r="AC101" s="38">
        <f t="shared" si="162"/>
        <v>9.0958542934923319</v>
      </c>
      <c r="AD101" s="38">
        <f t="shared" si="162"/>
        <v>144.50690139692486</v>
      </c>
      <c r="AE101" s="38">
        <f t="shared" si="162"/>
        <v>12.650811616357583</v>
      </c>
      <c r="AF101" s="38">
        <f t="shared" si="162"/>
        <v>27.520459925600274</v>
      </c>
      <c r="AG101" s="38">
        <f t="shared" si="162"/>
        <v>981.29388819109818</v>
      </c>
      <c r="AH101" s="39">
        <f>SUM(AH99:AH100)</f>
        <v>1178336.6979999999</v>
      </c>
      <c r="AI101" s="38">
        <f>AH101*1000000/Y101</f>
        <v>3945.4514643889133</v>
      </c>
      <c r="AJ101" s="198"/>
      <c r="AK101" s="201"/>
      <c r="AL101" s="51">
        <f t="shared" si="163"/>
        <v>165.44257071267515</v>
      </c>
      <c r="AM101" s="51">
        <f t="shared" si="164"/>
        <v>124.48672236246793</v>
      </c>
      <c r="AN101" s="33" t="s">
        <v>102</v>
      </c>
    </row>
    <row r="102" spans="3:40">
      <c r="Z102" s="11"/>
      <c r="AA102" s="11"/>
      <c r="AB102" s="11"/>
      <c r="AC102" s="11"/>
      <c r="AD102" s="11"/>
      <c r="AE102" s="11"/>
      <c r="AF102" s="11"/>
      <c r="AG102" s="11"/>
      <c r="AH102" s="24"/>
      <c r="AI102" s="25"/>
      <c r="AJ102" s="198"/>
      <c r="AK102" s="201"/>
      <c r="AL102" s="51"/>
      <c r="AM102" s="51"/>
    </row>
    <row r="103" spans="3:40">
      <c r="C103" s="26" t="s">
        <v>104</v>
      </c>
      <c r="D103" s="27">
        <v>50738000</v>
      </c>
      <c r="E103" s="28">
        <v>26.157194758258001</v>
      </c>
      <c r="F103" s="28">
        <v>3.8406734999999999</v>
      </c>
      <c r="G103" s="28">
        <v>92.857660100000004</v>
      </c>
      <c r="H103" s="28">
        <v>2.8817915268326701</v>
      </c>
      <c r="I103" s="28">
        <v>0.44797890659319001</v>
      </c>
      <c r="J103" s="28">
        <v>7.0021364648170006E-2</v>
      </c>
      <c r="K103" s="28">
        <v>25</v>
      </c>
      <c r="L103" s="29">
        <f>SUM(E103:K103)</f>
        <v>151.25532015633203</v>
      </c>
      <c r="M103" s="30"/>
      <c r="N103" s="26" t="s">
        <v>104</v>
      </c>
      <c r="O103" s="31">
        <f t="shared" ref="O103:V103" si="168">E103*1000000/$D$103</f>
        <v>0.51553460440415466</v>
      </c>
      <c r="P103" s="31">
        <f t="shared" si="168"/>
        <v>7.5696194173991885E-2</v>
      </c>
      <c r="Q103" s="31">
        <f t="shared" si="168"/>
        <v>1.8301403307185937</v>
      </c>
      <c r="R103" s="31">
        <f t="shared" si="168"/>
        <v>5.6797499444847452E-2</v>
      </c>
      <c r="S103" s="31">
        <f t="shared" si="168"/>
        <v>8.8292582796560756E-3</v>
      </c>
      <c r="T103" s="31">
        <f t="shared" si="168"/>
        <v>1.3800576421650443E-3</v>
      </c>
      <c r="U103" s="31">
        <f t="shared" si="168"/>
        <v>0.49272734439670463</v>
      </c>
      <c r="V103" s="32">
        <f t="shared" si="168"/>
        <v>2.9811052890601135</v>
      </c>
      <c r="X103" s="26" t="s">
        <v>104</v>
      </c>
      <c r="Y103" s="27">
        <v>50738000</v>
      </c>
      <c r="Z103" s="11">
        <f t="shared" ref="Z103:AG107" si="169">O103*1000*$AA$3</f>
        <v>706.21177979288848</v>
      </c>
      <c r="AA103" s="11">
        <f t="shared" si="169"/>
        <v>103.69341563976705</v>
      </c>
      <c r="AB103" s="11">
        <f t="shared" si="169"/>
        <v>2507.041523859165</v>
      </c>
      <c r="AC103" s="11">
        <f t="shared" si="169"/>
        <v>77.804792982017076</v>
      </c>
      <c r="AD103" s="11">
        <f t="shared" si="169"/>
        <v>12.094874234744511</v>
      </c>
      <c r="AE103" s="11">
        <f t="shared" si="169"/>
        <v>1.8904899018691341</v>
      </c>
      <c r="AF103" s="11">
        <f t="shared" si="169"/>
        <v>674.96895817730297</v>
      </c>
      <c r="AG103" s="11">
        <f t="shared" si="169"/>
        <v>4083.7058345877545</v>
      </c>
      <c r="AH103" s="24">
        <v>523954</v>
      </c>
      <c r="AI103" s="25">
        <f>AH103*1000000/Y103</f>
        <v>10326.658520241239</v>
      </c>
      <c r="AJ103" s="27">
        <v>10973.005999999999</v>
      </c>
      <c r="AK103" s="200">
        <v>0.70399999999999996</v>
      </c>
      <c r="AL103" s="51">
        <f t="shared" ref="AL103:AL107" si="170">AI103*$AL$109/$AI$109</f>
        <v>433.02241780973844</v>
      </c>
      <c r="AM103" s="51">
        <f t="shared" ref="AM103:AM106" si="171">AG103*$AM$109/$AG$109</f>
        <v>518.05800541306962</v>
      </c>
      <c r="AN103" s="26" t="s">
        <v>104</v>
      </c>
    </row>
    <row r="104" spans="3:40">
      <c r="C104" s="26" t="s">
        <v>105</v>
      </c>
      <c r="D104" s="27">
        <v>36486000</v>
      </c>
      <c r="E104" s="28">
        <v>15.622</v>
      </c>
      <c r="F104" s="28">
        <v>25.232399999999998</v>
      </c>
      <c r="G104" s="43">
        <v>0</v>
      </c>
      <c r="H104" s="43">
        <v>0</v>
      </c>
      <c r="I104" s="28">
        <v>8.5531972665969999E-2</v>
      </c>
      <c r="J104" s="43">
        <v>0</v>
      </c>
      <c r="K104" s="43">
        <v>6</v>
      </c>
      <c r="L104" s="29">
        <f>SUM(E104:K104)</f>
        <v>46.939931972665967</v>
      </c>
      <c r="M104" s="30"/>
      <c r="N104" s="26" t="s">
        <v>105</v>
      </c>
      <c r="O104" s="31">
        <f t="shared" ref="O104:V104" si="172">E104*1000000/$D$104</f>
        <v>0.42816422737488352</v>
      </c>
      <c r="P104" s="31">
        <f t="shared" si="172"/>
        <v>0.69156388751850029</v>
      </c>
      <c r="Q104" s="31">
        <f t="shared" si="172"/>
        <v>0</v>
      </c>
      <c r="R104" s="31">
        <f t="shared" si="172"/>
        <v>0</v>
      </c>
      <c r="S104" s="31">
        <f t="shared" si="172"/>
        <v>2.3442408777605106E-3</v>
      </c>
      <c r="T104" s="31">
        <f t="shared" si="172"/>
        <v>0</v>
      </c>
      <c r="U104" s="31">
        <f t="shared" si="172"/>
        <v>0.16444663706627199</v>
      </c>
      <c r="V104" s="32">
        <f t="shared" si="172"/>
        <v>1.2865189928374161</v>
      </c>
      <c r="X104" s="26" t="s">
        <v>105</v>
      </c>
      <c r="Y104" s="27">
        <v>36486000</v>
      </c>
      <c r="Z104" s="11">
        <f t="shared" si="169"/>
        <v>586.52633300444006</v>
      </c>
      <c r="AA104" s="11">
        <f t="shared" si="169"/>
        <v>947.34778164775548</v>
      </c>
      <c r="AB104" s="11">
        <f t="shared" si="169"/>
        <v>0</v>
      </c>
      <c r="AC104" s="11">
        <f t="shared" si="169"/>
        <v>0</v>
      </c>
      <c r="AD104" s="11">
        <f t="shared" si="169"/>
        <v>3.2112888415316463</v>
      </c>
      <c r="AE104" s="11">
        <f t="shared" si="169"/>
        <v>0</v>
      </c>
      <c r="AF104" s="11">
        <f t="shared" si="169"/>
        <v>225.26936359151455</v>
      </c>
      <c r="AG104" s="11">
        <f t="shared" si="169"/>
        <v>1762.3547670852415</v>
      </c>
      <c r="AH104" s="24">
        <v>251117</v>
      </c>
      <c r="AI104" s="25">
        <f>AH104*1000000/Y104</f>
        <v>6882.5576933618377</v>
      </c>
      <c r="AJ104" s="27">
        <v>7333.2259999999997</v>
      </c>
      <c r="AK104" s="200">
        <v>0.33400000000000002</v>
      </c>
      <c r="AL104" s="51">
        <f t="shared" si="170"/>
        <v>288.60272345143227</v>
      </c>
      <c r="AM104" s="51">
        <f t="shared" si="171"/>
        <v>223.57193011640169</v>
      </c>
      <c r="AN104" s="26" t="s">
        <v>105</v>
      </c>
    </row>
    <row r="105" spans="3:40">
      <c r="C105" s="26" t="s">
        <v>106</v>
      </c>
      <c r="D105" s="27">
        <v>83958000</v>
      </c>
      <c r="E105" s="28">
        <v>33.661000000000001</v>
      </c>
      <c r="F105" s="28">
        <v>44.658000000000001</v>
      </c>
      <c r="G105" s="28">
        <v>0.89664655999999998</v>
      </c>
      <c r="H105" s="43">
        <v>0</v>
      </c>
      <c r="I105" s="28">
        <v>3.09471104674842</v>
      </c>
      <c r="J105" s="28">
        <v>0.32515726116666999</v>
      </c>
      <c r="K105" s="28">
        <v>10</v>
      </c>
      <c r="L105" s="29">
        <f>SUM(E105:K105)</f>
        <v>92.635514867915077</v>
      </c>
      <c r="M105" s="30"/>
      <c r="N105" s="26" t="s">
        <v>106</v>
      </c>
      <c r="O105" s="31">
        <f t="shared" ref="O105:V105" si="173">E105*1000000/$D$105</f>
        <v>0.400926653803092</v>
      </c>
      <c r="P105" s="31">
        <f t="shared" si="173"/>
        <v>0.53190881154863145</v>
      </c>
      <c r="Q105" s="31">
        <f t="shared" si="173"/>
        <v>1.0679703661354486E-2</v>
      </c>
      <c r="R105" s="31">
        <f t="shared" si="173"/>
        <v>0</v>
      </c>
      <c r="S105" s="31">
        <f t="shared" si="173"/>
        <v>3.686022828972129E-2</v>
      </c>
      <c r="T105" s="31">
        <f t="shared" si="173"/>
        <v>3.8728562038956383E-3</v>
      </c>
      <c r="U105" s="31">
        <f t="shared" si="173"/>
        <v>0.11910717263393601</v>
      </c>
      <c r="V105" s="32">
        <f t="shared" si="173"/>
        <v>1.1033554261406309</v>
      </c>
      <c r="X105" s="26" t="s">
        <v>106</v>
      </c>
      <c r="Y105" s="27">
        <v>83958000</v>
      </c>
      <c r="Z105" s="11">
        <f t="shared" si="169"/>
        <v>549.21458875866506</v>
      </c>
      <c r="AA105" s="11">
        <f t="shared" si="169"/>
        <v>728.6422003144429</v>
      </c>
      <c r="AB105" s="11">
        <f t="shared" si="169"/>
        <v>14.62973089665404</v>
      </c>
      <c r="AC105" s="11">
        <f t="shared" si="169"/>
        <v>0</v>
      </c>
      <c r="AD105" s="11">
        <f t="shared" si="169"/>
        <v>50.493462905642481</v>
      </c>
      <c r="AE105" s="11">
        <f t="shared" si="169"/>
        <v>5.3052824180370912</v>
      </c>
      <c r="AF105" s="11">
        <f t="shared" si="169"/>
        <v>163.1605088258415</v>
      </c>
      <c r="AG105" s="11">
        <f t="shared" si="169"/>
        <v>1511.4457741192832</v>
      </c>
      <c r="AH105" s="24">
        <v>497781</v>
      </c>
      <c r="AI105" s="25">
        <f>AH105*1000000/Y105</f>
        <v>5928.9287500893306</v>
      </c>
      <c r="AJ105" s="27">
        <v>6539.8440000000001</v>
      </c>
      <c r="AK105" s="200">
        <v>0.65800000000000003</v>
      </c>
      <c r="AL105" s="51">
        <f t="shared" si="170"/>
        <v>248.61469538796916</v>
      </c>
      <c r="AM105" s="51">
        <f t="shared" si="171"/>
        <v>191.74167159601339</v>
      </c>
      <c r="AN105" s="26" t="s">
        <v>106</v>
      </c>
    </row>
    <row r="106" spans="3:40">
      <c r="C106" s="26" t="s">
        <v>107</v>
      </c>
      <c r="D106" s="27">
        <f>D107-SUM(D103:D105)</f>
        <v>898914000</v>
      </c>
      <c r="E106" s="28">
        <v>82.889708869654001</v>
      </c>
      <c r="F106" s="28">
        <v>25.0914291405421</v>
      </c>
      <c r="G106" s="28">
        <v>6.0379135762219898</v>
      </c>
      <c r="H106" s="43">
        <v>0</v>
      </c>
      <c r="I106" s="28">
        <v>19.823661411033001</v>
      </c>
      <c r="J106" s="28">
        <v>0.85855912901736997</v>
      </c>
      <c r="K106" s="28">
        <f>312-41</f>
        <v>271</v>
      </c>
      <c r="L106" s="29">
        <f>SUM(E106:K106)</f>
        <v>405.70127212646844</v>
      </c>
      <c r="M106" s="30"/>
      <c r="N106" s="26" t="s">
        <v>107</v>
      </c>
      <c r="O106" s="31">
        <f t="shared" ref="O106:V106" si="174">E106*1000000/$D$106</f>
        <v>9.2210944394740771E-2</v>
      </c>
      <c r="P106" s="31">
        <f t="shared" si="174"/>
        <v>2.7913047455643256E-2</v>
      </c>
      <c r="Q106" s="31">
        <f t="shared" si="174"/>
        <v>6.7168979192914887E-3</v>
      </c>
      <c r="R106" s="31">
        <f t="shared" si="174"/>
        <v>0</v>
      </c>
      <c r="S106" s="31">
        <f t="shared" si="174"/>
        <v>2.205290095719168E-2</v>
      </c>
      <c r="T106" s="31">
        <f t="shared" si="174"/>
        <v>9.5510708367804926E-4</v>
      </c>
      <c r="U106" s="31">
        <f t="shared" si="174"/>
        <v>0.30147489081269174</v>
      </c>
      <c r="V106" s="32">
        <f t="shared" si="174"/>
        <v>0.45132378862323697</v>
      </c>
      <c r="X106" s="26" t="s">
        <v>107</v>
      </c>
      <c r="Y106" s="27">
        <f>Y107-SUM(Y103:Y105)</f>
        <v>898914000</v>
      </c>
      <c r="Z106" s="11">
        <f t="shared" si="169"/>
        <v>126.31636092141277</v>
      </c>
      <c r="AA106" s="11">
        <f t="shared" si="169"/>
        <v>38.237050926729836</v>
      </c>
      <c r="AB106" s="11">
        <f t="shared" si="169"/>
        <v>9.2012299344143962</v>
      </c>
      <c r="AC106" s="11">
        <f t="shared" si="169"/>
        <v>0</v>
      </c>
      <c r="AD106" s="11">
        <f t="shared" si="169"/>
        <v>30.209453063921469</v>
      </c>
      <c r="AE106" s="11">
        <f t="shared" si="169"/>
        <v>1.3083658549684638</v>
      </c>
      <c r="AF106" s="11">
        <f t="shared" si="169"/>
        <v>412.97929835334634</v>
      </c>
      <c r="AG106" s="11">
        <f t="shared" si="169"/>
        <v>618.2517590547933</v>
      </c>
      <c r="AH106" s="24">
        <f>AH107-1272852</f>
        <v>1728046</v>
      </c>
      <c r="AI106" s="25">
        <f>AH106*1000000/Y106</f>
        <v>1922.3707718424678</v>
      </c>
      <c r="AJ106" s="198"/>
      <c r="AK106" s="201"/>
      <c r="AL106" s="51">
        <f t="shared" si="170"/>
        <v>80.609776910736088</v>
      </c>
      <c r="AM106" s="51">
        <f t="shared" si="171"/>
        <v>78.43127936059598</v>
      </c>
      <c r="AN106" s="26" t="s">
        <v>107</v>
      </c>
    </row>
    <row r="107" spans="3:40">
      <c r="C107" s="33" t="s">
        <v>108</v>
      </c>
      <c r="D107" s="34">
        <v>1070096000</v>
      </c>
      <c r="E107" s="35">
        <f>SUM(E104:E106)</f>
        <v>132.172708869654</v>
      </c>
      <c r="F107" s="35">
        <f>SUM(F103:F106)</f>
        <v>98.822502640542112</v>
      </c>
      <c r="G107" s="35">
        <f>SUM(G103:G106)</f>
        <v>99.792220236221993</v>
      </c>
      <c r="H107" s="35">
        <f>SUM(H103:H106)</f>
        <v>2.8817915268326701</v>
      </c>
      <c r="I107" s="35">
        <f>SUM(I103:I106)</f>
        <v>23.451883337040581</v>
      </c>
      <c r="J107" s="35">
        <f>SUM(J103:J106)</f>
        <v>1.2537377548322099</v>
      </c>
      <c r="K107" s="35">
        <v>312</v>
      </c>
      <c r="L107" s="29">
        <f>SUM(E107:K107)</f>
        <v>670.37484436512352</v>
      </c>
      <c r="M107" s="30"/>
      <c r="N107" s="33" t="s">
        <v>108</v>
      </c>
      <c r="O107" s="37">
        <f t="shared" ref="O107:V107" si="175">E107*1000000/$D$107</f>
        <v>0.12351481443688604</v>
      </c>
      <c r="P107" s="37">
        <f t="shared" si="175"/>
        <v>9.2349193568186508E-2</v>
      </c>
      <c r="Q107" s="37">
        <f t="shared" si="175"/>
        <v>9.3255390391349932E-2</v>
      </c>
      <c r="R107" s="37">
        <f t="shared" si="175"/>
        <v>2.6930214923078584E-3</v>
      </c>
      <c r="S107" s="37">
        <f t="shared" si="175"/>
        <v>2.1915681711772196E-2</v>
      </c>
      <c r="T107" s="37">
        <f t="shared" si="175"/>
        <v>1.1716124112530184E-3</v>
      </c>
      <c r="U107" s="37">
        <f t="shared" si="175"/>
        <v>0.29156262615690554</v>
      </c>
      <c r="V107" s="37">
        <f t="shared" si="175"/>
        <v>0.62646234016866109</v>
      </c>
      <c r="X107" s="33" t="s">
        <v>108</v>
      </c>
      <c r="Y107" s="34">
        <v>1070096000</v>
      </c>
      <c r="Z107" s="38">
        <f t="shared" si="169"/>
        <v>169.19837424895604</v>
      </c>
      <c r="AA107" s="38">
        <f t="shared" si="169"/>
        <v>126.50574334889667</v>
      </c>
      <c r="AB107" s="38">
        <f t="shared" si="169"/>
        <v>127.7471088476658</v>
      </c>
      <c r="AC107" s="38">
        <f t="shared" si="169"/>
        <v>3.6890705005173201</v>
      </c>
      <c r="AD107" s="38">
        <f t="shared" si="169"/>
        <v>30.021481496733401</v>
      </c>
      <c r="AE107" s="38">
        <f t="shared" si="169"/>
        <v>1.6049484925162936</v>
      </c>
      <c r="AF107" s="38">
        <f t="shared" si="169"/>
        <v>399.40085375517708</v>
      </c>
      <c r="AG107" s="38">
        <f t="shared" si="169"/>
        <v>858.16758069046261</v>
      </c>
      <c r="AH107" s="39">
        <v>3000898</v>
      </c>
      <c r="AI107" s="38">
        <f>AH107*1000000/Y107</f>
        <v>2804.3259670160433</v>
      </c>
      <c r="AJ107" s="198"/>
      <c r="AK107" s="201"/>
      <c r="AL107" s="51">
        <f t="shared" si="170"/>
        <v>117.59234685486162</v>
      </c>
      <c r="AM107" s="51">
        <f>AG107*$AM$109/$AG$109</f>
        <v>108.86694663391212</v>
      </c>
      <c r="AN107" s="33" t="s">
        <v>108</v>
      </c>
    </row>
    <row r="108" spans="3:40">
      <c r="C108" s="40"/>
      <c r="D108" s="41"/>
      <c r="E108" s="30"/>
      <c r="F108" s="30"/>
      <c r="G108" s="30"/>
      <c r="H108" s="30"/>
      <c r="I108" s="30"/>
      <c r="J108" s="30"/>
      <c r="K108" s="30"/>
      <c r="L108" s="29"/>
      <c r="M108" s="30"/>
      <c r="N108" s="40"/>
      <c r="O108" s="42"/>
      <c r="P108" s="42"/>
      <c r="Q108" s="42"/>
      <c r="R108" s="42"/>
      <c r="S108" s="42"/>
      <c r="T108" s="42"/>
      <c r="U108" s="42"/>
      <c r="V108" s="37"/>
      <c r="X108" s="40"/>
      <c r="Y108" s="41"/>
      <c r="Z108" s="48"/>
      <c r="AA108" s="48"/>
      <c r="AB108" s="48"/>
      <c r="AC108" s="48"/>
      <c r="AD108" s="48"/>
      <c r="AE108" s="48"/>
      <c r="AF108" s="48"/>
      <c r="AG108" s="48"/>
      <c r="AH108" s="24"/>
      <c r="AI108" s="25"/>
      <c r="AJ108" s="198"/>
      <c r="AK108" s="201"/>
      <c r="AL108" s="51"/>
      <c r="AM108" s="51"/>
      <c r="AN108" s="40"/>
    </row>
    <row r="109" spans="3:40">
      <c r="C109" s="44" t="s">
        <v>109</v>
      </c>
      <c r="D109" s="38">
        <v>1258351000</v>
      </c>
      <c r="E109" s="37">
        <v>162.25293099999899</v>
      </c>
      <c r="F109" s="37">
        <v>55.006722000000003</v>
      </c>
      <c r="G109" s="37">
        <v>295.61508315811801</v>
      </c>
      <c r="H109" s="37">
        <v>7.2914083359731796</v>
      </c>
      <c r="I109" s="37">
        <v>29.785312485857599</v>
      </c>
      <c r="J109" s="37">
        <v>9.1521728062632608</v>
      </c>
      <c r="K109" s="37">
        <v>165</v>
      </c>
      <c r="L109" s="29">
        <f>SUM(E109:K109)</f>
        <v>724.10362978621106</v>
      </c>
      <c r="M109" s="30"/>
      <c r="N109" s="44" t="s">
        <v>109</v>
      </c>
      <c r="O109" s="37">
        <f t="shared" ref="O109:V109" si="176">E109*1000000/$D$109</f>
        <v>0.12894091632620708</v>
      </c>
      <c r="P109" s="37">
        <f t="shared" si="176"/>
        <v>4.3713337534598849E-2</v>
      </c>
      <c r="Q109" s="37">
        <f t="shared" si="176"/>
        <v>0.23492259564947937</v>
      </c>
      <c r="R109" s="37">
        <f t="shared" si="176"/>
        <v>5.794415338783201E-3</v>
      </c>
      <c r="S109" s="37">
        <f t="shared" si="176"/>
        <v>2.3670114686488587E-2</v>
      </c>
      <c r="T109" s="37">
        <f t="shared" si="176"/>
        <v>7.2731477991937552E-3</v>
      </c>
      <c r="U109" s="37">
        <f t="shared" si="176"/>
        <v>0.13112398686852875</v>
      </c>
      <c r="V109" s="37">
        <f t="shared" si="176"/>
        <v>0.57543851420327952</v>
      </c>
      <c r="X109" s="44" t="s">
        <v>109</v>
      </c>
      <c r="Y109" s="38">
        <v>1258351000</v>
      </c>
      <c r="Z109" s="38">
        <f t="shared" ref="Z109:AG109" si="177">O109*1000*$AA$3</f>
        <v>176.63139046136703</v>
      </c>
      <c r="AA109" s="38">
        <f t="shared" si="177"/>
        <v>59.881283695158189</v>
      </c>
      <c r="AB109" s="38">
        <f t="shared" si="177"/>
        <v>321.81177164418278</v>
      </c>
      <c r="AC109" s="38">
        <f t="shared" si="177"/>
        <v>7.9375551792315733</v>
      </c>
      <c r="AD109" s="38">
        <f t="shared" si="177"/>
        <v>32.424814314777322</v>
      </c>
      <c r="AE109" s="38">
        <f t="shared" si="177"/>
        <v>9.9632160636469553</v>
      </c>
      <c r="AF109" s="38">
        <f t="shared" si="177"/>
        <v>179.62189802368343</v>
      </c>
      <c r="AG109" s="38">
        <f t="shared" si="177"/>
        <v>788.27192938204712</v>
      </c>
      <c r="AH109" s="39">
        <v>3000898</v>
      </c>
      <c r="AI109" s="38">
        <f>AH109*1000000/Y109</f>
        <v>2384.7861208836007</v>
      </c>
      <c r="AJ109" s="27">
        <v>3693.529</v>
      </c>
      <c r="AK109" s="200">
        <v>5.65</v>
      </c>
      <c r="AL109" s="27">
        <v>100</v>
      </c>
      <c r="AM109" s="27">
        <v>100</v>
      </c>
      <c r="AN109" s="44" t="s">
        <v>109</v>
      </c>
    </row>
    <row r="110" spans="3:40">
      <c r="C110" s="26"/>
      <c r="D110" s="26"/>
      <c r="E110" s="28"/>
      <c r="F110" s="28"/>
      <c r="G110" s="28"/>
      <c r="H110" s="28"/>
      <c r="I110" s="28"/>
      <c r="J110" s="28"/>
      <c r="K110" s="28"/>
      <c r="L110" s="29"/>
      <c r="M110" s="30"/>
      <c r="N110" s="26"/>
      <c r="V110" s="37"/>
      <c r="X110" s="26"/>
      <c r="Y110" s="26"/>
      <c r="Z110" s="11"/>
      <c r="AA110" s="11"/>
      <c r="AB110" s="11"/>
      <c r="AC110" s="11"/>
      <c r="AD110" s="11"/>
      <c r="AE110" s="11"/>
      <c r="AF110" s="11"/>
      <c r="AG110" s="11"/>
      <c r="AH110" s="24"/>
      <c r="AI110" s="25"/>
      <c r="AJ110" s="198"/>
      <c r="AK110" s="201"/>
      <c r="AL110" s="202"/>
      <c r="AM110" s="202"/>
      <c r="AN110" s="26"/>
    </row>
    <row r="111" spans="3:40">
      <c r="C111" s="61" t="s">
        <v>110</v>
      </c>
      <c r="D111" s="62">
        <f>D15+D22+D109+D72+D97+D20+D107+D56+D101+D13+D70+D39+D84+D9</f>
        <v>7028484000</v>
      </c>
      <c r="E111" s="62">
        <f t="shared" ref="E111:K111" si="178">E107+E109+E101+E97+E70+E84+E48+E72+E39+E56+E22+E20+E13+E9+E15</f>
        <v>4050.0990063366567</v>
      </c>
      <c r="F111" s="62">
        <f t="shared" si="178"/>
        <v>2947.6070947169396</v>
      </c>
      <c r="G111" s="62">
        <f t="shared" si="178"/>
        <v>3730.3749961499698</v>
      </c>
      <c r="H111" s="62">
        <f t="shared" si="178"/>
        <v>603.14945943853297</v>
      </c>
      <c r="I111" s="62">
        <f t="shared" si="178"/>
        <v>799.85655232676277</v>
      </c>
      <c r="J111" s="62">
        <f t="shared" si="178"/>
        <v>201.98282849679168</v>
      </c>
      <c r="K111" s="62">
        <f t="shared" si="178"/>
        <v>1237.3108621000001</v>
      </c>
      <c r="L111" s="63">
        <f>SUM(E111:K111)</f>
        <v>13570.380799565653</v>
      </c>
      <c r="M111" s="64"/>
      <c r="N111" s="61" t="s">
        <v>110</v>
      </c>
      <c r="O111" s="65">
        <f t="shared" ref="O111:V111" si="179">E111*1000000/$D$111</f>
        <v>0.57624076633547949</v>
      </c>
      <c r="P111" s="65">
        <f t="shared" si="179"/>
        <v>0.41938020983144297</v>
      </c>
      <c r="Q111" s="65">
        <f t="shared" si="179"/>
        <v>0.53075101204612107</v>
      </c>
      <c r="R111" s="65">
        <f t="shared" si="179"/>
        <v>8.5815014936155926E-2</v>
      </c>
      <c r="S111" s="65">
        <f t="shared" si="179"/>
        <v>0.11380214457723213</v>
      </c>
      <c r="T111" s="65">
        <f t="shared" si="179"/>
        <v>2.8737751767919182E-2</v>
      </c>
      <c r="U111" s="65">
        <f t="shared" si="179"/>
        <v>0.17604235310203453</v>
      </c>
      <c r="V111" s="65">
        <f t="shared" si="179"/>
        <v>1.9307692525963853</v>
      </c>
      <c r="X111" s="61" t="s">
        <v>110</v>
      </c>
      <c r="Y111" s="62">
        <f>Y15+Y22+Y109+Y72+Y97+Y20+Y107+Y56+Y101+Y13+Y70+Y39+Y84+Y9</f>
        <v>7028484000</v>
      </c>
      <c r="Z111" s="62">
        <f t="shared" ref="Z111:AG111" si="180">O111*1000*$AA$3</f>
        <v>789.370904894619</v>
      </c>
      <c r="AA111" s="62">
        <f t="shared" si="180"/>
        <v>574.49343238032998</v>
      </c>
      <c r="AB111" s="62">
        <f t="shared" si="180"/>
        <v>727.05617361453562</v>
      </c>
      <c r="AC111" s="62">
        <f t="shared" si="180"/>
        <v>117.55481380548736</v>
      </c>
      <c r="AD111" s="62">
        <f t="shared" si="180"/>
        <v>155.89334717700095</v>
      </c>
      <c r="AE111" s="62">
        <f t="shared" si="180"/>
        <v>39.366782850057078</v>
      </c>
      <c r="AF111" s="62">
        <f t="shared" si="180"/>
        <v>241.15390594741234</v>
      </c>
      <c r="AG111" s="62">
        <f t="shared" si="180"/>
        <v>2644.8893606694423</v>
      </c>
      <c r="AH111" s="62">
        <f>AH15+AH22+AH109+AH72+AH97+AH20+AH107+AH56+AH101+AH13+AH70+AH39+AH84+AH9</f>
        <v>69103606.196999997</v>
      </c>
      <c r="AI111" s="60"/>
      <c r="AJ111" s="199"/>
      <c r="AK111" s="199">
        <v>100</v>
      </c>
      <c r="AL111" s="25"/>
      <c r="AM111" s="25"/>
      <c r="AN111" s="61" t="s">
        <v>110</v>
      </c>
    </row>
  </sheetData>
  <mergeCells count="3">
    <mergeCell ref="O4:V4"/>
    <mergeCell ref="Z4:AG4"/>
    <mergeCell ref="AH4:AI4"/>
  </mergeCells>
  <pageMargins left="0.7" right="0.7" top="0.75" bottom="0.75" header="0.51180555555555496" footer="0.51180555555555496"/>
  <pageSetup paperSize="9" firstPageNumber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W235"/>
  <sheetViews>
    <sheetView showGridLines="0" zoomScale="50" zoomScaleNormal="50" workbookViewId="0"/>
  </sheetViews>
  <sheetFormatPr baseColWidth="10" defaultRowHeight="15"/>
  <cols>
    <col min="1" max="1" width="3.28515625"/>
    <col min="2" max="2" width="4.7109375"/>
    <col min="3" max="3" width="8.5703125"/>
    <col min="4" max="4" width="3.28515625"/>
    <col min="5" max="6" width="159"/>
    <col min="7" max="7" width="113.7109375"/>
    <col min="8" max="8" width="11.85546875"/>
    <col min="9" max="10" width="5.28515625"/>
    <col min="11" max="11" width="29"/>
    <col min="12" max="12" width="10.140625"/>
    <col min="13" max="13" width="23.85546875"/>
    <col min="14" max="14" width="19.85546875"/>
    <col min="15" max="15" width="23.85546875"/>
    <col min="16" max="16" width="12.85546875"/>
    <col min="17" max="17" width="32"/>
    <col min="18" max="18" width="11.85546875"/>
    <col min="19" max="19" width="9.5703125"/>
    <col min="20" max="20" width="4.28515625"/>
    <col min="21" max="21" width="3.28515625"/>
    <col min="22" max="22" width="6.85546875"/>
    <col min="23" max="23" width="2.7109375"/>
    <col min="24" max="24" width="17.85546875"/>
    <col min="25" max="25" width="4.28515625"/>
    <col min="26" max="26" width="6.7109375"/>
    <col min="27" max="27" width="3.28515625"/>
    <col min="28" max="28" width="15.85546875"/>
    <col min="29" max="29" width="25.85546875"/>
    <col min="30" max="30" width="3.28515625"/>
    <col min="31" max="31" width="5.7109375"/>
    <col min="32" max="32" width="3.7109375"/>
    <col min="33" max="33" width="3.28515625"/>
    <col min="34" max="34" width="172.140625"/>
    <col min="35" max="35" width="3.28515625"/>
    <col min="36" max="36" width="2.7109375"/>
    <col min="37" max="37" width="5.28515625"/>
    <col min="38" max="38" width="3.42578125"/>
    <col min="39" max="39" width="3.28515625"/>
    <col min="40" max="40" width="4.28515625"/>
    <col min="41" max="41" width="6.28515625"/>
    <col min="42" max="42" width="2.7109375"/>
    <col min="43" max="43" width="3.7109375"/>
    <col min="44" max="44" width="11.85546875"/>
    <col min="45" max="45" width="10.42578125"/>
    <col min="46" max="46" width="2.7109375"/>
    <col min="47" max="47" width="4.28515625"/>
    <col min="48" max="52" width="2.7109375"/>
    <col min="53" max="53" width="8.28515625"/>
    <col min="54" max="54" width="2.7109375"/>
    <col min="55" max="55" width="6.5703125"/>
    <col min="56" max="56" width="8.5703125"/>
    <col min="57" max="57" width="2.7109375"/>
    <col min="58" max="58" width="8.5703125"/>
    <col min="59" max="59" width="10.85546875"/>
    <col min="60" max="65" width="2.7109375"/>
    <col min="66" max="66" width="16.85546875"/>
    <col min="67" max="68" width="2.7109375"/>
    <col min="69" max="69" width="3.28515625"/>
    <col min="70" max="70" width="18.85546875"/>
    <col min="71" max="72" width="2.7109375"/>
    <col min="73" max="73" width="40"/>
    <col min="74" max="74" width="5.28515625"/>
    <col min="75" max="1025" width="3.28515625"/>
  </cols>
  <sheetData>
    <row r="2" spans="3:75">
      <c r="V2" s="12"/>
    </row>
    <row r="3" spans="3:75">
      <c r="V3" s="12"/>
    </row>
    <row r="4" spans="3:75">
      <c r="V4" s="12"/>
    </row>
    <row r="5" spans="3:75">
      <c r="M5" s="12"/>
      <c r="N5" s="12"/>
      <c r="O5" s="12"/>
      <c r="P5" s="12"/>
      <c r="Q5" s="12"/>
      <c r="R5" s="12"/>
      <c r="S5" s="12"/>
      <c r="T5" s="12"/>
      <c r="U5" s="12"/>
      <c r="V5" s="12"/>
      <c r="X5" s="12"/>
      <c r="Y5" s="12"/>
      <c r="Z5" s="12"/>
      <c r="AA5" s="12"/>
      <c r="AB5" s="12"/>
      <c r="BP5" s="12"/>
      <c r="BQ5" s="12"/>
    </row>
    <row r="6" spans="3:75"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N6" s="12"/>
      <c r="AO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</row>
    <row r="7" spans="3:75">
      <c r="C7">
        <v>11000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66"/>
      <c r="X7" s="67"/>
      <c r="Y7" s="12"/>
      <c r="Z7" s="12"/>
      <c r="AA7" s="12"/>
      <c r="AB7" s="12"/>
      <c r="AC7" s="12"/>
      <c r="AD7" s="12"/>
      <c r="AE7" s="12"/>
      <c r="AF7" s="12"/>
      <c r="AG7" s="68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68"/>
      <c r="AW7" s="68"/>
      <c r="AX7" s="68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69"/>
      <c r="BU7" s="12"/>
      <c r="BV7" s="70"/>
      <c r="BW7" s="12"/>
    </row>
    <row r="8" spans="3:75">
      <c r="C8" s="71">
        <f t="shared" ref="C8:C71" si="0">C7-50</f>
        <v>10950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72"/>
      <c r="X8" s="67"/>
      <c r="Y8" s="12"/>
      <c r="Z8" s="12"/>
      <c r="AA8" s="12"/>
      <c r="AB8" s="12"/>
      <c r="AC8" s="12"/>
      <c r="AD8" s="12"/>
      <c r="AE8" s="12"/>
      <c r="AF8" s="12"/>
      <c r="AG8" s="68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68"/>
      <c r="AW8" s="68"/>
      <c r="AX8" s="68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69"/>
      <c r="BU8" s="12"/>
      <c r="BV8" s="70"/>
      <c r="BW8" s="12"/>
    </row>
    <row r="9" spans="3:75">
      <c r="C9" s="71">
        <f t="shared" si="0"/>
        <v>10900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72"/>
      <c r="X9" s="67"/>
      <c r="Y9" s="12"/>
      <c r="Z9" s="12"/>
      <c r="AA9" s="12"/>
      <c r="AB9" s="12"/>
      <c r="AC9" s="12"/>
      <c r="AD9" s="12"/>
      <c r="AE9" s="12"/>
      <c r="AF9" s="12"/>
      <c r="AG9" s="68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73"/>
      <c r="AW9" s="74"/>
      <c r="AX9" s="75"/>
      <c r="AY9" s="67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69"/>
      <c r="BU9" s="12"/>
      <c r="BV9" s="70"/>
      <c r="BW9" s="12"/>
    </row>
    <row r="10" spans="3:75">
      <c r="C10" s="71">
        <f t="shared" si="0"/>
        <v>10850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72"/>
      <c r="X10" s="67"/>
      <c r="Y10" s="12"/>
      <c r="Z10" s="12"/>
      <c r="AA10" s="12"/>
      <c r="AB10" s="12"/>
      <c r="AC10" s="12"/>
      <c r="AD10" s="12"/>
      <c r="AE10" s="12"/>
      <c r="AF10" s="12"/>
      <c r="AG10" s="68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73"/>
      <c r="AW10" s="74"/>
      <c r="AX10" s="75"/>
      <c r="AY10" s="67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69"/>
      <c r="BU10" s="12"/>
      <c r="BV10" s="70"/>
      <c r="BW10" s="12"/>
    </row>
    <row r="11" spans="3:75">
      <c r="C11" s="71">
        <f t="shared" si="0"/>
        <v>10800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72"/>
      <c r="X11" s="67"/>
      <c r="Y11" s="12"/>
      <c r="Z11" s="12"/>
      <c r="AA11" s="12"/>
      <c r="AB11" s="12"/>
      <c r="AC11" s="12"/>
      <c r="AD11" s="12"/>
      <c r="AE11" s="12"/>
      <c r="AF11" s="12"/>
      <c r="AG11" s="68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73"/>
      <c r="AW11" s="74"/>
      <c r="AX11" s="76" t="s">
        <v>111</v>
      </c>
      <c r="AY11" s="67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69"/>
      <c r="BU11" s="12"/>
      <c r="BV11" s="70"/>
      <c r="BW11" s="12"/>
    </row>
    <row r="12" spans="3:75">
      <c r="C12" s="71">
        <f t="shared" si="0"/>
        <v>10750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72"/>
      <c r="X12" s="67"/>
      <c r="Y12" s="12"/>
      <c r="Z12" s="12"/>
      <c r="AA12" s="12"/>
      <c r="AB12" s="12"/>
      <c r="AC12" s="12"/>
      <c r="AD12" s="12"/>
      <c r="AE12" s="12"/>
      <c r="AF12" s="12"/>
      <c r="AG12" s="68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73"/>
      <c r="AW12" s="68"/>
      <c r="AX12" s="75"/>
      <c r="AY12" s="67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69"/>
      <c r="BU12" s="12"/>
      <c r="BV12" s="70"/>
      <c r="BW12" s="12"/>
    </row>
    <row r="13" spans="3:75">
      <c r="C13" s="71">
        <f t="shared" si="0"/>
        <v>10700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76"/>
      <c r="X13" s="67" t="s">
        <v>112</v>
      </c>
      <c r="Y13" s="12"/>
      <c r="Z13" s="12"/>
      <c r="AA13" s="12"/>
      <c r="AB13" s="12"/>
      <c r="AC13" s="12"/>
      <c r="AD13" s="12"/>
      <c r="AE13" s="12"/>
      <c r="AF13" s="12"/>
      <c r="AG13" s="77"/>
      <c r="AH13" s="12"/>
      <c r="AI13" s="12" t="s">
        <v>113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77"/>
      <c r="AW13" s="68" t="s">
        <v>114</v>
      </c>
      <c r="AX13" s="75"/>
      <c r="AY13" s="67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77"/>
      <c r="BU13" s="12" t="s">
        <v>115</v>
      </c>
      <c r="BV13" s="77"/>
      <c r="BW13" s="12" t="s">
        <v>116</v>
      </c>
    </row>
    <row r="14" spans="3:75">
      <c r="C14" s="71">
        <f t="shared" si="0"/>
        <v>10650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72"/>
      <c r="X14" s="67"/>
      <c r="Y14" s="12"/>
      <c r="Z14" s="12"/>
      <c r="AA14" s="12"/>
      <c r="AB14" s="12"/>
      <c r="AC14" s="12"/>
      <c r="AD14" s="12"/>
      <c r="AE14" s="12"/>
      <c r="AF14" s="12"/>
      <c r="AG14" s="68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73"/>
      <c r="AW14" s="68"/>
      <c r="AX14" s="75"/>
      <c r="AY14" s="67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78"/>
      <c r="BU14" s="79"/>
      <c r="BV14" s="80"/>
      <c r="BW14" s="12"/>
    </row>
    <row r="15" spans="3:75">
      <c r="C15" s="71">
        <f t="shared" si="0"/>
        <v>10600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72"/>
      <c r="X15" s="67"/>
      <c r="Y15" s="12"/>
      <c r="Z15" s="12"/>
      <c r="AA15" s="12"/>
      <c r="AB15" s="12"/>
      <c r="AC15" s="12"/>
      <c r="AD15" s="12"/>
      <c r="AE15" s="12"/>
      <c r="AF15" s="12"/>
      <c r="AG15" s="68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73"/>
      <c r="AW15" s="68"/>
      <c r="AX15" s="75"/>
      <c r="AY15" s="67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81"/>
      <c r="BU15" s="67"/>
      <c r="BV15" s="82"/>
    </row>
    <row r="16" spans="3:75">
      <c r="C16" s="71">
        <f t="shared" si="0"/>
        <v>10550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72"/>
      <c r="X16" s="67"/>
      <c r="Y16" s="12"/>
      <c r="Z16" s="12"/>
      <c r="AA16" s="12"/>
      <c r="AB16" s="12"/>
      <c r="AC16" s="12"/>
      <c r="AD16" s="12"/>
      <c r="AE16" s="12"/>
      <c r="AF16" s="12"/>
      <c r="AG16" s="68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73"/>
      <c r="AW16" s="77"/>
      <c r="AX16" s="75" t="s">
        <v>117</v>
      </c>
      <c r="AY16" s="67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81"/>
      <c r="BU16" s="67"/>
      <c r="BV16" s="82"/>
    </row>
    <row r="17" spans="3:74">
      <c r="C17" s="71">
        <f t="shared" si="0"/>
        <v>10500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72"/>
      <c r="X17" s="67"/>
      <c r="Y17" s="12"/>
      <c r="Z17" s="12"/>
      <c r="AA17" s="12"/>
      <c r="AB17" s="12"/>
      <c r="AC17" s="12"/>
      <c r="AD17" s="12"/>
      <c r="AE17" s="12"/>
      <c r="AF17" s="12"/>
      <c r="AG17" s="68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73"/>
      <c r="AW17" s="83"/>
      <c r="AX17" s="75"/>
      <c r="AY17" s="67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81"/>
      <c r="BU17" s="67"/>
      <c r="BV17" s="82"/>
    </row>
    <row r="18" spans="3:74">
      <c r="C18" s="71">
        <f t="shared" si="0"/>
        <v>10450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72"/>
      <c r="X18" s="67"/>
      <c r="Y18" s="12"/>
      <c r="Z18" s="12"/>
      <c r="AA18" s="12"/>
      <c r="AB18" s="12"/>
      <c r="AC18" s="12"/>
      <c r="AD18" s="12"/>
      <c r="AE18" s="12"/>
      <c r="AF18" s="12"/>
      <c r="AG18" s="68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73"/>
      <c r="AW18" s="83"/>
      <c r="AX18" s="75"/>
      <c r="AY18" s="67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81"/>
      <c r="BU18" s="67"/>
      <c r="BV18" s="82"/>
    </row>
    <row r="19" spans="3:74">
      <c r="C19" s="71">
        <f t="shared" si="0"/>
        <v>10400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72"/>
      <c r="X19" s="67"/>
      <c r="Y19" s="12"/>
      <c r="Z19" s="12"/>
      <c r="AA19" s="12"/>
      <c r="AB19" s="12"/>
      <c r="AC19" s="12"/>
      <c r="AD19" s="12"/>
      <c r="AE19" s="12"/>
      <c r="AF19" s="12"/>
      <c r="AG19" s="68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73"/>
      <c r="AW19" s="83"/>
      <c r="AX19" s="75"/>
      <c r="AY19" s="67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81"/>
      <c r="BU19" s="67"/>
      <c r="BV19" s="82"/>
    </row>
    <row r="20" spans="3:74">
      <c r="C20" s="71">
        <f t="shared" si="0"/>
        <v>10350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84"/>
      <c r="X20" s="67" t="s">
        <v>118</v>
      </c>
      <c r="Y20" s="12"/>
      <c r="Z20" s="12"/>
      <c r="AA20" s="12"/>
      <c r="AB20" s="12"/>
      <c r="AC20" s="12"/>
      <c r="AD20" s="12"/>
      <c r="AE20" s="12"/>
      <c r="AF20" s="12"/>
      <c r="AG20" s="68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85"/>
      <c r="AV20" s="73"/>
      <c r="AW20" s="83"/>
      <c r="AX20" s="75"/>
      <c r="AY20" s="67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81"/>
      <c r="BU20" s="67"/>
      <c r="BV20" s="82"/>
    </row>
    <row r="21" spans="3:74">
      <c r="C21" s="71">
        <f t="shared" si="0"/>
        <v>10300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84"/>
      <c r="X21" s="67"/>
      <c r="Y21" s="12"/>
      <c r="Z21" s="12"/>
      <c r="AA21" s="12"/>
      <c r="AB21" s="12"/>
      <c r="AC21" s="12"/>
      <c r="AD21" s="12"/>
      <c r="AE21" s="12"/>
      <c r="AF21" s="12"/>
      <c r="AG21" s="68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83"/>
      <c r="AV21" s="73"/>
      <c r="AW21" s="83"/>
      <c r="AX21" s="75"/>
      <c r="AY21" s="67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81"/>
      <c r="BU21" s="67"/>
      <c r="BV21" s="82"/>
    </row>
    <row r="22" spans="3:74">
      <c r="C22" s="71">
        <f t="shared" si="0"/>
        <v>10250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84"/>
      <c r="X22" s="67"/>
      <c r="Y22" s="12"/>
      <c r="Z22" s="12"/>
      <c r="AA22" s="12"/>
      <c r="AB22" s="12"/>
      <c r="AC22" s="12"/>
      <c r="AD22" s="12"/>
      <c r="AE22" s="12"/>
      <c r="AF22" s="12"/>
      <c r="AG22" s="68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83"/>
      <c r="AV22" s="73"/>
      <c r="AW22" s="83"/>
      <c r="AX22" s="75"/>
      <c r="AY22" s="67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81"/>
      <c r="BU22" s="67"/>
      <c r="BV22" s="82"/>
    </row>
    <row r="23" spans="3:74">
      <c r="C23" s="71">
        <f t="shared" si="0"/>
        <v>10200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84"/>
      <c r="X23" s="67"/>
      <c r="Y23" s="12"/>
      <c r="Z23" s="12"/>
      <c r="AA23" s="12"/>
      <c r="AB23" s="12"/>
      <c r="AC23" s="12"/>
      <c r="AD23" s="12"/>
      <c r="AE23" s="12"/>
      <c r="AF23" s="12"/>
      <c r="AG23" s="68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83"/>
      <c r="AV23" s="73"/>
      <c r="AW23" s="83"/>
      <c r="AX23" s="75"/>
      <c r="AY23" s="67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81"/>
      <c r="BU23" s="86"/>
      <c r="BV23" s="82"/>
    </row>
    <row r="24" spans="3:74">
      <c r="C24" s="71">
        <f t="shared" si="0"/>
        <v>10150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84"/>
      <c r="X24" s="67"/>
      <c r="Y24" s="12"/>
      <c r="Z24" s="12"/>
      <c r="AA24" s="12"/>
      <c r="AB24" s="12"/>
      <c r="AC24" s="12"/>
      <c r="AD24" s="12"/>
      <c r="AE24" s="12"/>
      <c r="AF24" s="12"/>
      <c r="AG24" s="68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83"/>
      <c r="AV24" s="73"/>
      <c r="AW24" s="83"/>
      <c r="AX24" s="75"/>
      <c r="AY24" s="67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81"/>
      <c r="BU24" s="86"/>
      <c r="BV24" s="82"/>
    </row>
    <row r="25" spans="3:74">
      <c r="C25" s="71">
        <f t="shared" si="0"/>
        <v>10100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84"/>
      <c r="X25" s="67"/>
      <c r="Y25" s="12"/>
      <c r="Z25" s="12"/>
      <c r="AA25" s="12"/>
      <c r="AB25" s="12"/>
      <c r="AC25" s="12"/>
      <c r="AD25" s="12"/>
      <c r="AE25" s="12"/>
      <c r="AF25" s="12"/>
      <c r="AG25" s="68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83"/>
      <c r="AV25" s="73"/>
      <c r="AW25" s="83"/>
      <c r="AX25" s="75"/>
      <c r="AY25" s="67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81"/>
      <c r="BU25" s="86"/>
      <c r="BV25" s="82"/>
    </row>
    <row r="26" spans="3:74">
      <c r="C26" s="71">
        <f t="shared" si="0"/>
        <v>10050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84"/>
      <c r="X26" s="67"/>
      <c r="Y26" s="12"/>
      <c r="Z26" s="12"/>
      <c r="AA26" s="12"/>
      <c r="AB26" s="12"/>
      <c r="AC26" s="12"/>
      <c r="AD26" s="12"/>
      <c r="AE26" s="12"/>
      <c r="AF26" s="12"/>
      <c r="AG26" s="68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83"/>
      <c r="AV26" s="73"/>
      <c r="AW26" s="83"/>
      <c r="AX26" s="75"/>
      <c r="AY26" s="67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81"/>
      <c r="BU26" s="86"/>
      <c r="BV26" s="82"/>
    </row>
    <row r="27" spans="3:74">
      <c r="C27" s="71">
        <f t="shared" si="0"/>
        <v>10000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84"/>
      <c r="X27" s="67"/>
      <c r="Y27" s="12"/>
      <c r="Z27" s="12"/>
      <c r="AA27" s="12"/>
      <c r="AB27" s="12"/>
      <c r="AC27" s="12"/>
      <c r="AD27" s="12"/>
      <c r="AE27" s="12"/>
      <c r="AF27" s="12"/>
      <c r="AG27" s="68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83"/>
      <c r="AV27" s="73"/>
      <c r="AW27" s="83"/>
      <c r="AX27" s="75"/>
      <c r="AY27" s="67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83"/>
      <c r="BN27" s="12"/>
      <c r="BO27" s="12"/>
      <c r="BP27" s="12"/>
      <c r="BQ27" s="12"/>
      <c r="BR27" s="12"/>
      <c r="BS27" s="12"/>
      <c r="BT27" s="81"/>
      <c r="BU27" s="86"/>
      <c r="BV27" s="82"/>
    </row>
    <row r="28" spans="3:74">
      <c r="C28" s="71">
        <f t="shared" si="0"/>
        <v>9950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84"/>
      <c r="X28" s="67"/>
      <c r="Y28" s="12"/>
      <c r="Z28" s="12"/>
      <c r="AA28" s="12"/>
      <c r="AB28" s="12"/>
      <c r="AC28" s="12"/>
      <c r="AD28" s="12"/>
      <c r="AE28" s="12"/>
      <c r="AF28" s="12"/>
      <c r="AG28" s="68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83"/>
      <c r="AV28" s="73"/>
      <c r="AW28" s="83"/>
      <c r="AX28" s="75"/>
      <c r="AY28" s="67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83"/>
      <c r="BN28" s="12"/>
      <c r="BO28" s="12"/>
      <c r="BP28" s="12"/>
      <c r="BQ28" s="12"/>
      <c r="BR28" s="12"/>
      <c r="BS28" s="12"/>
      <c r="BT28" s="81"/>
      <c r="BU28" s="86"/>
      <c r="BV28" s="82"/>
    </row>
    <row r="29" spans="3:74">
      <c r="C29" s="71">
        <f t="shared" si="0"/>
        <v>9900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84"/>
      <c r="X29" s="67"/>
      <c r="Y29" s="12"/>
      <c r="Z29" s="12"/>
      <c r="AA29" s="12"/>
      <c r="AB29" s="12"/>
      <c r="AC29" s="12"/>
      <c r="AD29" s="12"/>
      <c r="AE29" s="12"/>
      <c r="AF29" s="12"/>
      <c r="AG29" s="68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83"/>
      <c r="AV29" s="73"/>
      <c r="AW29" s="83"/>
      <c r="AX29" s="75"/>
      <c r="AY29" s="67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83"/>
      <c r="BN29" s="12"/>
      <c r="BO29" s="12"/>
      <c r="BP29" s="12"/>
      <c r="BQ29" s="12"/>
      <c r="BR29" s="12"/>
      <c r="BS29" s="12"/>
      <c r="BT29" s="81"/>
      <c r="BU29" s="86"/>
      <c r="BV29" s="82"/>
    </row>
    <row r="30" spans="3:74">
      <c r="C30" s="71">
        <f t="shared" si="0"/>
        <v>9850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84"/>
      <c r="X30" s="67"/>
      <c r="Y30" s="12"/>
      <c r="Z30" s="12"/>
      <c r="AA30" s="12"/>
      <c r="AB30" s="12"/>
      <c r="AC30" s="12"/>
      <c r="AD30" s="12"/>
      <c r="AE30" s="12"/>
      <c r="AF30" s="12"/>
      <c r="AG30" s="68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83"/>
      <c r="AV30" s="73"/>
      <c r="AW30" s="83"/>
      <c r="AX30" s="75"/>
      <c r="AY30" s="67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83"/>
      <c r="BN30" s="12"/>
      <c r="BO30" s="12"/>
      <c r="BP30" s="12"/>
      <c r="BQ30" s="12"/>
      <c r="BR30" s="12"/>
      <c r="BS30" s="12"/>
      <c r="BT30" s="81"/>
      <c r="BU30" s="87"/>
      <c r="BV30" s="82"/>
    </row>
    <row r="31" spans="3:74">
      <c r="C31" s="71">
        <f t="shared" si="0"/>
        <v>9800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76"/>
      <c r="X31" s="67"/>
      <c r="Y31" s="12"/>
      <c r="Z31" s="12"/>
      <c r="AA31" s="12"/>
      <c r="AB31" s="12"/>
      <c r="AC31" s="12"/>
      <c r="AD31" s="12"/>
      <c r="AE31" s="12"/>
      <c r="AF31" s="12"/>
      <c r="AG31" s="68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83"/>
      <c r="AV31" s="73"/>
      <c r="AW31" s="83"/>
      <c r="AX31" s="75"/>
      <c r="AY31" s="67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83"/>
      <c r="BN31" s="12"/>
      <c r="BO31" s="12"/>
      <c r="BP31" s="12"/>
      <c r="BQ31" s="12"/>
      <c r="BR31" s="12"/>
      <c r="BS31" s="12"/>
      <c r="BT31" s="81"/>
      <c r="BU31" s="87"/>
      <c r="BV31" s="82"/>
    </row>
    <row r="32" spans="3:74">
      <c r="C32" s="71">
        <f t="shared" si="0"/>
        <v>9750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84"/>
      <c r="X32" s="67"/>
      <c r="Y32" s="12"/>
      <c r="Z32" s="12"/>
      <c r="AA32" s="12"/>
      <c r="AB32" s="12"/>
      <c r="AC32" s="12"/>
      <c r="AD32" s="12"/>
      <c r="AE32" s="12"/>
      <c r="AF32" s="12"/>
      <c r="AG32" s="68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83"/>
      <c r="AV32" s="73"/>
      <c r="AW32" s="83"/>
      <c r="AX32" s="75"/>
      <c r="AY32" s="67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83"/>
      <c r="BN32" s="12"/>
      <c r="BO32" s="12"/>
      <c r="BP32" s="12"/>
      <c r="BQ32" s="12"/>
      <c r="BR32" s="12"/>
      <c r="BS32" s="12"/>
      <c r="BT32" s="81"/>
      <c r="BU32" s="87"/>
      <c r="BV32" s="82"/>
    </row>
    <row r="33" spans="3:74">
      <c r="C33" s="71">
        <f t="shared" si="0"/>
        <v>9700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84"/>
      <c r="X33" s="67"/>
      <c r="Y33" s="12"/>
      <c r="Z33" s="12"/>
      <c r="AA33" s="12"/>
      <c r="AB33" s="12"/>
      <c r="AC33" s="12"/>
      <c r="AD33" s="12"/>
      <c r="AE33" s="12"/>
      <c r="AF33" s="12"/>
      <c r="AG33" s="68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83"/>
      <c r="AV33" s="73"/>
      <c r="AW33" s="83"/>
      <c r="AX33" s="75"/>
      <c r="AY33" s="67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83"/>
      <c r="BN33" s="12"/>
      <c r="BO33" s="12"/>
      <c r="BP33" s="12"/>
      <c r="BQ33" s="12"/>
      <c r="BR33" s="12"/>
      <c r="BS33" s="12"/>
      <c r="BT33" s="81"/>
      <c r="BU33" s="87"/>
      <c r="BV33" s="88"/>
    </row>
    <row r="34" spans="3:74">
      <c r="C34" s="71">
        <f t="shared" si="0"/>
        <v>9650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84"/>
      <c r="X34" s="67"/>
      <c r="Y34" s="12"/>
      <c r="Z34" s="12"/>
      <c r="AA34" s="12"/>
      <c r="AB34" s="12"/>
      <c r="AC34" s="12"/>
      <c r="AD34" s="12"/>
      <c r="AE34" s="12"/>
      <c r="AF34" s="12"/>
      <c r="AG34" s="68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83"/>
      <c r="AV34" s="73"/>
      <c r="AW34" s="83"/>
      <c r="AX34" s="75"/>
      <c r="AY34" s="67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83"/>
      <c r="BN34" s="12"/>
      <c r="BO34" s="12"/>
      <c r="BP34" s="12"/>
      <c r="BQ34" s="12"/>
      <c r="BR34" s="12"/>
      <c r="BS34" s="12"/>
      <c r="BT34" s="81"/>
      <c r="BU34" s="89"/>
      <c r="BV34" s="88"/>
    </row>
    <row r="35" spans="3:74">
      <c r="C35" s="71">
        <f t="shared" si="0"/>
        <v>9600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84"/>
      <c r="X35" s="67"/>
      <c r="Y35" s="12"/>
      <c r="Z35" s="12"/>
      <c r="AA35" s="12"/>
      <c r="AB35" s="12"/>
      <c r="AC35" s="12"/>
      <c r="AD35" s="12"/>
      <c r="AE35" s="12"/>
      <c r="AF35" s="12"/>
      <c r="AG35" s="68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83"/>
      <c r="AV35" s="73"/>
      <c r="AW35" s="83"/>
      <c r="AX35" s="75"/>
      <c r="AY35" s="67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83"/>
      <c r="BN35" s="12"/>
      <c r="BO35" s="12"/>
      <c r="BP35" s="12"/>
      <c r="BQ35" s="12"/>
      <c r="BR35" s="12"/>
      <c r="BS35" s="12"/>
      <c r="BT35" s="81"/>
      <c r="BU35" s="89"/>
      <c r="BV35" s="88"/>
    </row>
    <row r="36" spans="3:74">
      <c r="C36" s="71">
        <f t="shared" si="0"/>
        <v>9550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84"/>
      <c r="X36" s="67"/>
      <c r="Y36" s="12"/>
      <c r="Z36" s="12"/>
      <c r="AA36" s="12"/>
      <c r="AB36" s="12"/>
      <c r="AC36" s="12"/>
      <c r="AD36" s="12"/>
      <c r="AE36" s="12"/>
      <c r="AF36" s="12"/>
      <c r="AG36" s="68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83"/>
      <c r="AV36" s="73"/>
      <c r="AW36" s="83"/>
      <c r="AX36" s="75"/>
      <c r="AY36" s="67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83"/>
      <c r="BN36" s="12"/>
      <c r="BO36" s="12"/>
      <c r="BP36" s="12"/>
      <c r="BQ36" s="12"/>
      <c r="BR36" s="12"/>
      <c r="BS36" s="12"/>
      <c r="BT36" s="81"/>
      <c r="BU36" s="89"/>
      <c r="BV36" s="88"/>
    </row>
    <row r="37" spans="3:74">
      <c r="C37" s="71">
        <f t="shared" si="0"/>
        <v>9500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84"/>
      <c r="X37" s="67"/>
      <c r="Y37" s="12"/>
      <c r="Z37" s="12"/>
      <c r="AA37" s="12"/>
      <c r="AB37" s="12"/>
      <c r="AC37" s="12"/>
      <c r="AD37" s="12"/>
      <c r="AE37" s="12"/>
      <c r="AF37" s="12"/>
      <c r="AG37" s="68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83"/>
      <c r="AV37" s="73"/>
      <c r="AW37" s="83"/>
      <c r="AX37" s="75"/>
      <c r="AY37" s="67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83"/>
      <c r="BN37" s="12"/>
      <c r="BO37" s="12"/>
      <c r="BP37" s="12"/>
      <c r="BQ37" s="12"/>
      <c r="BR37" s="12"/>
      <c r="BS37" s="12"/>
      <c r="BT37" s="81"/>
      <c r="BU37" s="89"/>
      <c r="BV37" s="90"/>
    </row>
    <row r="38" spans="3:74">
      <c r="C38" s="71">
        <f t="shared" si="0"/>
        <v>9450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84"/>
      <c r="X38" s="67"/>
      <c r="Y38" s="12"/>
      <c r="Z38" s="12"/>
      <c r="AA38" s="12"/>
      <c r="AB38" s="12"/>
      <c r="AC38" s="12"/>
      <c r="AD38" s="12"/>
      <c r="AE38" s="12"/>
      <c r="AF38" s="12"/>
      <c r="AG38" s="68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83"/>
      <c r="AV38" s="73"/>
      <c r="AW38" s="83"/>
      <c r="AX38" s="75"/>
      <c r="AY38" s="67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83"/>
      <c r="BN38" s="12"/>
      <c r="BO38" s="12"/>
      <c r="BP38" s="12"/>
      <c r="BQ38" s="12"/>
      <c r="BR38" s="12"/>
      <c r="BS38" s="12"/>
      <c r="BT38" s="81"/>
      <c r="BU38" s="89"/>
      <c r="BV38" s="90"/>
    </row>
    <row r="39" spans="3:74">
      <c r="C39" s="71">
        <f t="shared" si="0"/>
        <v>9400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84"/>
      <c r="X39" s="67"/>
      <c r="Y39" s="12"/>
      <c r="Z39" s="12"/>
      <c r="AA39" s="12"/>
      <c r="AB39" s="12"/>
      <c r="AC39" s="12"/>
      <c r="AD39" s="12"/>
      <c r="AE39" s="12"/>
      <c r="AF39" s="12"/>
      <c r="AG39" s="68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83"/>
      <c r="AV39" s="73"/>
      <c r="AW39" s="83"/>
      <c r="AX39" s="75"/>
      <c r="AY39" s="67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83"/>
      <c r="BN39" s="12"/>
      <c r="BO39" s="12"/>
      <c r="BP39" s="12"/>
      <c r="BQ39" s="12"/>
      <c r="BR39" s="12"/>
      <c r="BS39" s="12"/>
      <c r="BT39" s="81"/>
      <c r="BU39" s="89"/>
      <c r="BV39" s="90"/>
    </row>
    <row r="40" spans="3:74">
      <c r="C40" s="71">
        <f t="shared" si="0"/>
        <v>9350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84"/>
      <c r="X40" s="67"/>
      <c r="Y40" s="12"/>
      <c r="Z40" s="12"/>
      <c r="AA40" s="12"/>
      <c r="AB40" s="12"/>
      <c r="AC40" s="12"/>
      <c r="AD40" s="12"/>
      <c r="AE40" s="12"/>
      <c r="AF40" s="12"/>
      <c r="AG40" s="68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83"/>
      <c r="AV40" s="73"/>
      <c r="AW40" s="83"/>
      <c r="AX40" s="75"/>
      <c r="AY40" s="67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83"/>
      <c r="BN40" s="12"/>
      <c r="BO40" s="12"/>
      <c r="BP40" s="12"/>
      <c r="BQ40" s="12"/>
      <c r="BR40" s="12"/>
      <c r="BS40" s="12"/>
      <c r="BT40" s="81"/>
      <c r="BU40" s="89"/>
      <c r="BV40" s="90"/>
    </row>
    <row r="41" spans="3:74">
      <c r="C41" s="71">
        <f t="shared" si="0"/>
        <v>9300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84"/>
      <c r="X41" s="67"/>
      <c r="Y41" s="12"/>
      <c r="Z41" s="12"/>
      <c r="AA41" s="12"/>
      <c r="AB41" s="12"/>
      <c r="AC41" s="12"/>
      <c r="AD41" s="12"/>
      <c r="AE41" s="12"/>
      <c r="AF41" s="12"/>
      <c r="AG41" s="68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83"/>
      <c r="AV41" s="73"/>
      <c r="AW41" s="83"/>
      <c r="AX41" s="75"/>
      <c r="AY41" s="67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83"/>
      <c r="BN41" s="12"/>
      <c r="BO41" s="12"/>
      <c r="BP41" s="12"/>
      <c r="BQ41" s="12"/>
      <c r="BR41" s="12"/>
      <c r="BS41" s="12"/>
      <c r="BT41" s="81"/>
      <c r="BU41" s="91"/>
      <c r="BV41" s="90"/>
    </row>
    <row r="42" spans="3:74">
      <c r="C42" s="71">
        <f t="shared" si="0"/>
        <v>9250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84"/>
      <c r="X42" s="67"/>
      <c r="Y42" s="12"/>
      <c r="Z42" s="12"/>
      <c r="AA42" s="12"/>
      <c r="AB42" s="12"/>
      <c r="AC42" s="12"/>
      <c r="AD42" s="12"/>
      <c r="AE42" s="12"/>
      <c r="AF42" s="12"/>
      <c r="AG42" s="68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83"/>
      <c r="AV42" s="73"/>
      <c r="AW42" s="83"/>
      <c r="AX42" s="75"/>
      <c r="AY42" s="67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83"/>
      <c r="BN42" s="12"/>
      <c r="BO42" s="12"/>
      <c r="BP42" s="12"/>
      <c r="BQ42" s="12"/>
      <c r="BR42" s="12"/>
      <c r="BS42" s="12"/>
      <c r="BT42" s="81"/>
      <c r="BU42" s="91"/>
      <c r="BV42" s="90"/>
    </row>
    <row r="43" spans="3:74">
      <c r="C43" s="71">
        <f t="shared" si="0"/>
        <v>9200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84"/>
      <c r="X43" s="67"/>
      <c r="Y43" s="12"/>
      <c r="Z43" s="12"/>
      <c r="AA43" s="12"/>
      <c r="AB43" s="12"/>
      <c r="AC43" s="12"/>
      <c r="AD43" s="12"/>
      <c r="AE43" s="12"/>
      <c r="AF43" s="12"/>
      <c r="AG43" s="68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83"/>
      <c r="AV43" s="73"/>
      <c r="AW43" s="83"/>
      <c r="AX43" s="75"/>
      <c r="AY43" s="67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83"/>
      <c r="BN43" s="12"/>
      <c r="BO43" s="12"/>
      <c r="BP43" s="12"/>
      <c r="BQ43" s="12"/>
      <c r="BR43" s="12"/>
      <c r="BS43" s="12"/>
      <c r="BT43" s="81"/>
      <c r="BU43" s="91"/>
      <c r="BV43" s="90"/>
    </row>
    <row r="44" spans="3:74">
      <c r="C44" s="71">
        <f t="shared" si="0"/>
        <v>9150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84"/>
      <c r="X44" s="67"/>
      <c r="Y44" s="12"/>
      <c r="Z44" s="12"/>
      <c r="AA44" s="12"/>
      <c r="AB44" s="12"/>
      <c r="AC44" s="12"/>
      <c r="AD44" s="12"/>
      <c r="AE44" s="12"/>
      <c r="AF44" s="12"/>
      <c r="AG44" s="68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83"/>
      <c r="AV44" s="73"/>
      <c r="AW44" s="83"/>
      <c r="AX44" s="75"/>
      <c r="AY44" s="67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83"/>
      <c r="BN44" s="12"/>
      <c r="BO44" s="12"/>
      <c r="BP44" s="12"/>
      <c r="BQ44" s="12"/>
      <c r="BR44" s="12"/>
      <c r="BS44" s="12"/>
      <c r="BT44" s="81"/>
      <c r="BU44" s="91"/>
      <c r="BV44" s="90"/>
    </row>
    <row r="45" spans="3:74">
      <c r="C45" s="71">
        <f t="shared" si="0"/>
        <v>9100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84"/>
      <c r="X45" s="67"/>
      <c r="Y45" s="12"/>
      <c r="Z45" s="12"/>
      <c r="AA45" s="12"/>
      <c r="AB45" s="12"/>
      <c r="AC45" s="12"/>
      <c r="AD45" s="12"/>
      <c r="AE45" s="12"/>
      <c r="AF45" s="12"/>
      <c r="AG45" s="68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83"/>
      <c r="AV45" s="73"/>
      <c r="AW45" s="83"/>
      <c r="AX45" s="75"/>
      <c r="AY45" s="67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83"/>
      <c r="BN45" s="12"/>
      <c r="BO45" s="12"/>
      <c r="BP45" s="12"/>
      <c r="BQ45" s="12"/>
      <c r="BR45" s="12"/>
      <c r="BS45" s="12"/>
      <c r="BT45" s="81"/>
      <c r="BU45" s="91"/>
      <c r="BV45" s="90"/>
    </row>
    <row r="46" spans="3:74">
      <c r="C46" s="71">
        <f t="shared" si="0"/>
        <v>9050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84"/>
      <c r="X46" s="67"/>
      <c r="Y46" s="12"/>
      <c r="Z46" s="12"/>
      <c r="AA46" s="12"/>
      <c r="AB46" s="12"/>
      <c r="AC46" s="12"/>
      <c r="AD46" s="12"/>
      <c r="AE46" s="12"/>
      <c r="AF46" s="12"/>
      <c r="AG46" s="68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83"/>
      <c r="AV46" s="73"/>
      <c r="AW46" s="83"/>
      <c r="AX46" s="75"/>
      <c r="AY46" s="67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83"/>
      <c r="BN46" s="12"/>
      <c r="BO46" s="12"/>
      <c r="BP46" s="12"/>
      <c r="BQ46" s="12"/>
      <c r="BR46" s="12"/>
      <c r="BS46" s="12"/>
      <c r="BT46" s="81"/>
      <c r="BU46" s="91"/>
      <c r="BV46" s="90"/>
    </row>
    <row r="47" spans="3:74">
      <c r="C47" s="71">
        <f t="shared" si="0"/>
        <v>9000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84"/>
      <c r="X47" s="67"/>
      <c r="Y47" s="12"/>
      <c r="Z47" s="12"/>
      <c r="AA47" s="12"/>
      <c r="AB47" s="12"/>
      <c r="AC47" s="12"/>
      <c r="AD47" s="12"/>
      <c r="AE47" s="12"/>
      <c r="AF47" s="12"/>
      <c r="AG47" s="68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83"/>
      <c r="AV47" s="73"/>
      <c r="AW47" s="92"/>
      <c r="AX47" s="75"/>
      <c r="AY47" s="67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83"/>
      <c r="BN47" s="12"/>
      <c r="BO47" s="12"/>
      <c r="BP47" s="12"/>
      <c r="BQ47" s="12"/>
      <c r="BR47" s="12"/>
      <c r="BS47" s="12"/>
      <c r="BT47" s="81"/>
      <c r="BU47" s="91"/>
      <c r="BV47" s="90"/>
    </row>
    <row r="48" spans="3:74">
      <c r="C48" s="71">
        <f t="shared" si="0"/>
        <v>8950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84"/>
      <c r="X48" s="67"/>
      <c r="Y48" s="12"/>
      <c r="Z48" s="12"/>
      <c r="AA48" s="12"/>
      <c r="AB48" s="12"/>
      <c r="AC48" s="12"/>
      <c r="AD48" s="12"/>
      <c r="AE48" s="12"/>
      <c r="AF48" s="12"/>
      <c r="AG48" s="68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83"/>
      <c r="AV48" s="73"/>
      <c r="AW48" s="92"/>
      <c r="AX48" s="75"/>
      <c r="AY48" s="67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83"/>
      <c r="BN48" s="12"/>
      <c r="BO48" s="12"/>
      <c r="BP48" s="12"/>
      <c r="BQ48" s="12"/>
      <c r="BR48" s="12"/>
      <c r="BS48" s="12"/>
      <c r="BT48" s="81"/>
      <c r="BU48" s="91"/>
      <c r="BV48" s="90"/>
    </row>
    <row r="49" spans="3:74">
      <c r="C49" s="71">
        <f t="shared" si="0"/>
        <v>8900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84"/>
      <c r="X49" s="67"/>
      <c r="Y49" s="12"/>
      <c r="Z49" s="12"/>
      <c r="AA49" s="12"/>
      <c r="AB49" s="12"/>
      <c r="AC49" s="12"/>
      <c r="AD49" s="12"/>
      <c r="AE49" s="12"/>
      <c r="AF49" s="12"/>
      <c r="AG49" s="68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83"/>
      <c r="AV49" s="73"/>
      <c r="AW49" s="92"/>
      <c r="AX49" s="75"/>
      <c r="AY49" s="67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83"/>
      <c r="BN49" s="12"/>
      <c r="BO49" s="12"/>
      <c r="BP49" s="12"/>
      <c r="BQ49" s="12"/>
      <c r="BR49" s="12"/>
      <c r="BS49" s="12"/>
      <c r="BT49" s="81"/>
      <c r="BU49" s="91"/>
      <c r="BV49" s="90"/>
    </row>
    <row r="50" spans="3:74">
      <c r="C50" s="71">
        <f t="shared" si="0"/>
        <v>8850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84"/>
      <c r="X50" s="67"/>
      <c r="Y50" s="12"/>
      <c r="Z50" s="12"/>
      <c r="AA50" s="12"/>
      <c r="AB50" s="12"/>
      <c r="AC50" s="12"/>
      <c r="AD50" s="12"/>
      <c r="AE50" s="12"/>
      <c r="AF50" s="12"/>
      <c r="AG50" s="68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83"/>
      <c r="AV50" s="73"/>
      <c r="AW50" s="92"/>
      <c r="AX50" s="75"/>
      <c r="AY50" s="67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83"/>
      <c r="BN50" s="12"/>
      <c r="BO50" s="12"/>
      <c r="BP50" s="12"/>
      <c r="BQ50" s="12"/>
      <c r="BR50" s="12"/>
      <c r="BS50" s="12"/>
      <c r="BT50" s="81"/>
      <c r="BU50" s="91"/>
      <c r="BV50" s="90"/>
    </row>
    <row r="51" spans="3:74">
      <c r="C51" s="71">
        <f t="shared" si="0"/>
        <v>8800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84"/>
      <c r="X51" s="67"/>
      <c r="Y51" s="12"/>
      <c r="Z51" s="12"/>
      <c r="AA51" s="12"/>
      <c r="AB51" s="12"/>
      <c r="AC51" s="12"/>
      <c r="AD51" s="12"/>
      <c r="AE51" s="12"/>
      <c r="AF51" s="12"/>
      <c r="AG51" s="68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83"/>
      <c r="AV51" s="73"/>
      <c r="AW51" s="92"/>
      <c r="AX51" s="75"/>
      <c r="AY51" s="67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83"/>
      <c r="BN51" s="12"/>
      <c r="BO51" s="12"/>
      <c r="BP51" s="12"/>
      <c r="BQ51" s="12"/>
      <c r="BR51" s="12"/>
      <c r="BS51" s="12"/>
      <c r="BT51" s="81"/>
      <c r="BU51" s="91"/>
      <c r="BV51" s="90"/>
    </row>
    <row r="52" spans="3:74">
      <c r="C52" s="71">
        <f t="shared" si="0"/>
        <v>8750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84"/>
      <c r="X52" s="67"/>
      <c r="Y52" s="12"/>
      <c r="Z52" s="12"/>
      <c r="AA52" s="12"/>
      <c r="AB52" s="12"/>
      <c r="AC52" s="12"/>
      <c r="AD52" s="12"/>
      <c r="AE52" s="12"/>
      <c r="AF52" s="12"/>
      <c r="AG52" s="68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83"/>
      <c r="AV52" s="73"/>
      <c r="AW52" s="92"/>
      <c r="AX52" s="75"/>
      <c r="AY52" s="67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93"/>
      <c r="BL52" s="94"/>
      <c r="BM52" s="83"/>
      <c r="BN52" s="12"/>
      <c r="BO52" s="12"/>
      <c r="BP52" s="12"/>
      <c r="BQ52" s="12"/>
      <c r="BR52" s="12"/>
      <c r="BS52" s="12"/>
      <c r="BT52" s="81"/>
      <c r="BU52" s="91"/>
      <c r="BV52" s="90"/>
    </row>
    <row r="53" spans="3:74">
      <c r="C53" s="71">
        <f t="shared" si="0"/>
        <v>8700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84"/>
      <c r="X53" s="67"/>
      <c r="Y53" s="12"/>
      <c r="Z53" s="12"/>
      <c r="AA53" s="12"/>
      <c r="AB53" s="12"/>
      <c r="AC53" s="12"/>
      <c r="AD53" s="12"/>
      <c r="AE53" s="12"/>
      <c r="AF53" s="12"/>
      <c r="AG53" s="68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83"/>
      <c r="AV53" s="73"/>
      <c r="AW53" s="92"/>
      <c r="AX53" s="75"/>
      <c r="AY53" s="67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95"/>
      <c r="BL53" s="96"/>
      <c r="BM53" s="83"/>
      <c r="BN53" s="12"/>
      <c r="BO53" s="12"/>
      <c r="BP53" s="12"/>
      <c r="BQ53" s="12"/>
      <c r="BR53" s="12"/>
      <c r="BS53" s="12"/>
      <c r="BT53" s="81"/>
      <c r="BU53" s="91"/>
      <c r="BV53" s="90"/>
    </row>
    <row r="54" spans="3:74">
      <c r="C54" s="71">
        <f t="shared" si="0"/>
        <v>8650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84"/>
      <c r="X54" s="67"/>
      <c r="Y54" s="12"/>
      <c r="Z54" s="12"/>
      <c r="AA54" s="12"/>
      <c r="AB54" s="12"/>
      <c r="AC54" s="12"/>
      <c r="AD54" s="12"/>
      <c r="AE54" s="12"/>
      <c r="AF54" s="12"/>
      <c r="AG54" s="68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83"/>
      <c r="AV54" s="73"/>
      <c r="AW54" s="92"/>
      <c r="AX54" s="75"/>
      <c r="AY54" s="67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95"/>
      <c r="BL54" s="96"/>
      <c r="BM54" s="83"/>
      <c r="BN54" s="12"/>
      <c r="BO54" s="12"/>
      <c r="BP54" s="12"/>
      <c r="BQ54" s="12"/>
      <c r="BR54" s="12"/>
      <c r="BS54" s="12"/>
      <c r="BT54" s="81"/>
      <c r="BU54" s="91"/>
      <c r="BV54" s="97"/>
    </row>
    <row r="55" spans="3:74">
      <c r="C55" s="71">
        <f t="shared" si="0"/>
        <v>8600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84"/>
      <c r="X55" s="67"/>
      <c r="Y55" s="12"/>
      <c r="Z55" s="12"/>
      <c r="AA55" s="12"/>
      <c r="AB55" s="12"/>
      <c r="AC55" s="12"/>
      <c r="AD55" s="12"/>
      <c r="AE55" s="12"/>
      <c r="AF55" s="12"/>
      <c r="AG55" s="68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83"/>
      <c r="AV55" s="73"/>
      <c r="AW55" s="92"/>
      <c r="AX55" s="75"/>
      <c r="AY55" s="67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95"/>
      <c r="BL55" s="96"/>
      <c r="BM55" s="83"/>
      <c r="BN55" s="12"/>
      <c r="BO55" s="12"/>
      <c r="BP55" s="12"/>
      <c r="BQ55" s="12"/>
      <c r="BR55" s="12"/>
      <c r="BS55" s="12"/>
      <c r="BT55" s="81"/>
      <c r="BU55" s="91"/>
      <c r="BV55" s="97"/>
    </row>
    <row r="56" spans="3:74">
      <c r="C56" s="71">
        <f t="shared" si="0"/>
        <v>8550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84"/>
      <c r="X56" s="67"/>
      <c r="Y56" s="12"/>
      <c r="Z56" s="12"/>
      <c r="AA56" s="12"/>
      <c r="AB56" s="12"/>
      <c r="AC56" s="12"/>
      <c r="AD56" s="12"/>
      <c r="AE56" s="12"/>
      <c r="AF56" s="12"/>
      <c r="AG56" s="68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83"/>
      <c r="AV56" s="73"/>
      <c r="AW56" s="92"/>
      <c r="AX56" s="75"/>
      <c r="AY56" s="67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95"/>
      <c r="BL56" s="96"/>
      <c r="BM56" s="83"/>
      <c r="BN56" s="12"/>
      <c r="BO56" s="12"/>
      <c r="BP56" s="12"/>
      <c r="BQ56" s="12"/>
      <c r="BR56" s="12"/>
      <c r="BS56" s="12"/>
      <c r="BT56" s="81"/>
      <c r="BU56" s="91"/>
      <c r="BV56" s="97"/>
    </row>
    <row r="57" spans="3:74">
      <c r="C57" s="71">
        <f t="shared" si="0"/>
        <v>8500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84"/>
      <c r="X57" s="67"/>
      <c r="Y57" s="12"/>
      <c r="Z57" s="12"/>
      <c r="AA57" s="12"/>
      <c r="AB57" s="12"/>
      <c r="AC57" s="12"/>
      <c r="AD57" s="12"/>
      <c r="AE57" s="12"/>
      <c r="AF57" s="12"/>
      <c r="AG57" s="68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83"/>
      <c r="AV57" s="73"/>
      <c r="AW57" s="92"/>
      <c r="AX57" s="75"/>
      <c r="AY57" s="67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95"/>
      <c r="BL57" s="96"/>
      <c r="BM57" s="83"/>
      <c r="BN57" s="12"/>
      <c r="BO57" s="12"/>
      <c r="BP57" s="12"/>
      <c r="BQ57" s="12"/>
      <c r="BR57" s="12"/>
      <c r="BS57" s="12"/>
      <c r="BT57" s="81"/>
      <c r="BU57" s="98"/>
      <c r="BV57" s="97"/>
    </row>
    <row r="58" spans="3:74">
      <c r="C58" s="71">
        <f t="shared" si="0"/>
        <v>8450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84"/>
      <c r="X58" s="67"/>
      <c r="Y58" s="12"/>
      <c r="Z58" s="12"/>
      <c r="AA58" s="12"/>
      <c r="AB58" s="12"/>
      <c r="AC58" s="12"/>
      <c r="AD58" s="12"/>
      <c r="AE58" s="12"/>
      <c r="AF58" s="12"/>
      <c r="AG58" s="68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83"/>
      <c r="AV58" s="73"/>
      <c r="AW58" s="92"/>
      <c r="AX58" s="75"/>
      <c r="AY58" s="67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95"/>
      <c r="BL58" s="96"/>
      <c r="BM58" s="83"/>
      <c r="BN58" s="12"/>
      <c r="BO58" s="12"/>
      <c r="BP58" s="12"/>
      <c r="BQ58" s="12"/>
      <c r="BR58" s="12"/>
      <c r="BS58" s="12"/>
      <c r="BT58" s="81"/>
      <c r="BU58" s="98"/>
      <c r="BV58" s="97"/>
    </row>
    <row r="59" spans="3:74">
      <c r="C59" s="71">
        <f t="shared" si="0"/>
        <v>8400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84"/>
      <c r="X59" s="67"/>
      <c r="Y59" s="12"/>
      <c r="Z59" s="12"/>
      <c r="AA59" s="12"/>
      <c r="AB59" s="12"/>
      <c r="AC59" s="12"/>
      <c r="AD59" s="12"/>
      <c r="AE59" s="12"/>
      <c r="AF59" s="12"/>
      <c r="AG59" s="68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83"/>
      <c r="AV59" s="73"/>
      <c r="AW59" s="92"/>
      <c r="AX59" s="75"/>
      <c r="AY59" s="67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94"/>
      <c r="BK59" s="95"/>
      <c r="BL59" s="96"/>
      <c r="BM59" s="83"/>
      <c r="BN59" s="12"/>
      <c r="BO59" s="12"/>
      <c r="BP59" s="12"/>
      <c r="BQ59" s="12"/>
      <c r="BR59" s="12"/>
      <c r="BS59" s="12"/>
      <c r="BT59" s="81"/>
      <c r="BU59" s="98"/>
      <c r="BV59" s="97"/>
    </row>
    <row r="60" spans="3:74">
      <c r="C60" s="71">
        <f t="shared" si="0"/>
        <v>8350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84"/>
      <c r="X60" s="67"/>
      <c r="Y60" s="12"/>
      <c r="Z60" s="12"/>
      <c r="AA60" s="12"/>
      <c r="AB60" s="12"/>
      <c r="AC60" s="12"/>
      <c r="AD60" s="12"/>
      <c r="AE60" s="12"/>
      <c r="AF60" s="12"/>
      <c r="AG60" s="68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83"/>
      <c r="AV60" s="73"/>
      <c r="AW60" s="92"/>
      <c r="AX60" s="75"/>
      <c r="AY60" s="67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96"/>
      <c r="BK60" s="95"/>
      <c r="BL60" s="96"/>
      <c r="BM60" s="83"/>
      <c r="BN60" s="12"/>
      <c r="BO60" s="12"/>
      <c r="BP60" s="12"/>
      <c r="BQ60" s="12"/>
      <c r="BR60" s="12"/>
      <c r="BS60" s="12"/>
      <c r="BT60" s="81"/>
      <c r="BU60" s="98"/>
      <c r="BV60" s="97"/>
    </row>
    <row r="61" spans="3:74">
      <c r="C61" s="71">
        <f t="shared" si="0"/>
        <v>8300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84"/>
      <c r="X61" s="67"/>
      <c r="Y61" s="12"/>
      <c r="Z61" s="12"/>
      <c r="AA61" s="12"/>
      <c r="AB61" s="12"/>
      <c r="AC61" s="12"/>
      <c r="AD61" s="12"/>
      <c r="AE61" s="12"/>
      <c r="AF61" s="12"/>
      <c r="AG61" s="68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83"/>
      <c r="AV61" s="73"/>
      <c r="AW61" s="92"/>
      <c r="AX61" s="75"/>
      <c r="AY61" s="67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96"/>
      <c r="BK61" s="95"/>
      <c r="BL61" s="96"/>
      <c r="BM61" s="83"/>
      <c r="BN61" s="12"/>
      <c r="BO61" s="12"/>
      <c r="BP61" s="12"/>
      <c r="BQ61" s="12"/>
      <c r="BR61" s="12"/>
      <c r="BS61" s="12"/>
      <c r="BT61" s="81"/>
      <c r="BU61" s="98"/>
      <c r="BV61" s="97"/>
    </row>
    <row r="62" spans="3:74">
      <c r="C62" s="71">
        <f t="shared" si="0"/>
        <v>8250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84"/>
      <c r="X62" s="67"/>
      <c r="Y62" s="12"/>
      <c r="Z62" s="12"/>
      <c r="AA62" s="12"/>
      <c r="AB62" s="12"/>
      <c r="AC62" s="12"/>
      <c r="AD62" s="12"/>
      <c r="AE62" s="12"/>
      <c r="AF62" s="12"/>
      <c r="AG62" s="68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83"/>
      <c r="AV62" s="73"/>
      <c r="AW62" s="92"/>
      <c r="AX62" s="75"/>
      <c r="AY62" s="67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96"/>
      <c r="BK62" s="95"/>
      <c r="BL62" s="96"/>
      <c r="BM62" s="83"/>
      <c r="BN62" s="12"/>
      <c r="BO62" s="12"/>
      <c r="BP62" s="12"/>
      <c r="BQ62" s="12"/>
      <c r="BR62" s="12"/>
      <c r="BS62" s="12"/>
      <c r="BT62" s="81"/>
      <c r="BU62" s="98"/>
      <c r="BV62" s="97"/>
    </row>
    <row r="63" spans="3:74">
      <c r="C63" s="71">
        <f t="shared" si="0"/>
        <v>8200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84"/>
      <c r="X63" s="67"/>
      <c r="Y63" s="12"/>
      <c r="Z63" s="12"/>
      <c r="AA63" s="12"/>
      <c r="AB63" s="12"/>
      <c r="AC63" s="12"/>
      <c r="AD63" s="12"/>
      <c r="AE63" s="12"/>
      <c r="AF63" s="12"/>
      <c r="AG63" s="68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83"/>
      <c r="AV63" s="73"/>
      <c r="AW63" s="92"/>
      <c r="AX63" s="75"/>
      <c r="AY63" s="67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96"/>
      <c r="BK63" s="95"/>
      <c r="BL63" s="96"/>
      <c r="BM63" s="83"/>
      <c r="BN63" s="12"/>
      <c r="BO63" s="12"/>
      <c r="BP63" s="12"/>
      <c r="BQ63" s="12"/>
      <c r="BR63" s="12"/>
      <c r="BS63" s="12"/>
      <c r="BT63" s="81"/>
      <c r="BU63" s="98"/>
      <c r="BV63" s="97"/>
    </row>
    <row r="64" spans="3:74">
      <c r="C64" s="71">
        <f t="shared" si="0"/>
        <v>8150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84"/>
      <c r="X64" s="67"/>
      <c r="Y64" s="12"/>
      <c r="Z64" s="12"/>
      <c r="AA64" s="12"/>
      <c r="AB64" s="12"/>
      <c r="AC64" s="12"/>
      <c r="AD64" s="12"/>
      <c r="AE64" s="12"/>
      <c r="AF64" s="12"/>
      <c r="AG64" s="68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83"/>
      <c r="AV64" s="73"/>
      <c r="AW64" s="92"/>
      <c r="AX64" s="75"/>
      <c r="AY64" s="67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96"/>
      <c r="BK64" s="95"/>
      <c r="BL64" s="96"/>
      <c r="BM64" s="83"/>
      <c r="BN64" s="12"/>
      <c r="BO64" s="12"/>
      <c r="BP64" s="12"/>
      <c r="BQ64" s="12"/>
      <c r="BR64" s="12"/>
      <c r="BS64" s="12"/>
      <c r="BT64" s="81"/>
      <c r="BU64" s="98"/>
      <c r="BV64" s="97"/>
    </row>
    <row r="65" spans="3:74">
      <c r="C65" s="71">
        <f t="shared" si="0"/>
        <v>8100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84"/>
      <c r="X65" s="67"/>
      <c r="Y65" s="12"/>
      <c r="Z65" s="12"/>
      <c r="AA65" s="12"/>
      <c r="AB65" s="12"/>
      <c r="AC65" s="12"/>
      <c r="AD65" s="12"/>
      <c r="AE65" s="12"/>
      <c r="AF65" s="12"/>
      <c r="AG65" s="68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83"/>
      <c r="AV65" s="73"/>
      <c r="AW65" s="92"/>
      <c r="AX65" s="75"/>
      <c r="AY65" s="67"/>
      <c r="AZ65" s="12"/>
      <c r="BA65" s="12"/>
      <c r="BB65" s="12"/>
      <c r="BC65" s="12"/>
      <c r="BD65" s="12"/>
      <c r="BE65" s="12"/>
      <c r="BF65" s="12"/>
      <c r="BG65" s="12"/>
      <c r="BH65" s="12"/>
      <c r="BI65" s="94"/>
      <c r="BJ65" s="96"/>
      <c r="BK65" s="95"/>
      <c r="BL65" s="96"/>
      <c r="BM65" s="83"/>
      <c r="BN65" s="12"/>
      <c r="BO65" s="12"/>
      <c r="BP65" s="12"/>
      <c r="BQ65" s="12"/>
      <c r="BR65" s="12"/>
      <c r="BS65" s="79"/>
      <c r="BT65" s="99"/>
      <c r="BU65" s="98"/>
      <c r="BV65" s="97"/>
    </row>
    <row r="66" spans="3:74">
      <c r="C66" s="71">
        <f t="shared" si="0"/>
        <v>8050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4"/>
      <c r="X66" s="67"/>
      <c r="Y66" s="12"/>
      <c r="Z66" s="12"/>
      <c r="AA66" s="12"/>
      <c r="AB66" s="12"/>
      <c r="AC66" s="12"/>
      <c r="AD66" s="12"/>
      <c r="AE66" s="12"/>
      <c r="AF66" s="12"/>
      <c r="AG66" s="68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83"/>
      <c r="AV66" s="73"/>
      <c r="AW66" s="92"/>
      <c r="AX66" s="75"/>
      <c r="AY66" s="67"/>
      <c r="AZ66" s="12"/>
      <c r="BA66" s="12"/>
      <c r="BB66" s="12"/>
      <c r="BC66" s="12"/>
      <c r="BD66" s="12"/>
      <c r="BE66" s="12"/>
      <c r="BF66" s="12"/>
      <c r="BG66" s="12"/>
      <c r="BH66" s="12"/>
      <c r="BI66" s="96"/>
      <c r="BJ66" s="96"/>
      <c r="BK66" s="95"/>
      <c r="BL66" s="96"/>
      <c r="BM66" s="83"/>
      <c r="BN66" s="12"/>
      <c r="BO66" s="12"/>
      <c r="BP66" s="12"/>
      <c r="BQ66" s="12"/>
      <c r="BR66" s="12"/>
      <c r="BS66" s="12"/>
      <c r="BT66" s="81"/>
      <c r="BU66" s="98"/>
      <c r="BV66" s="97"/>
    </row>
    <row r="67" spans="3:74">
      <c r="C67" s="71">
        <f t="shared" si="0"/>
        <v>8000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84"/>
      <c r="X67" s="67"/>
      <c r="Y67" s="12"/>
      <c r="Z67" s="12"/>
      <c r="AA67" s="12"/>
      <c r="AB67" s="12"/>
      <c r="AC67" s="12"/>
      <c r="AD67" s="12"/>
      <c r="AE67" s="12"/>
      <c r="AF67" s="12"/>
      <c r="AG67" s="68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83"/>
      <c r="AV67" s="73"/>
      <c r="AW67" s="92"/>
      <c r="AX67" s="75"/>
      <c r="AY67" s="67"/>
      <c r="AZ67" s="12"/>
      <c r="BA67" s="12"/>
      <c r="BB67" s="12"/>
      <c r="BC67" s="12"/>
      <c r="BD67" s="12"/>
      <c r="BE67" s="12"/>
      <c r="BF67" s="12"/>
      <c r="BG67" s="12"/>
      <c r="BH67" s="12"/>
      <c r="BI67" s="96"/>
      <c r="BJ67" s="100"/>
      <c r="BK67" s="95"/>
      <c r="BL67" s="96"/>
      <c r="BM67" s="83"/>
      <c r="BN67" s="12"/>
      <c r="BO67" s="12"/>
      <c r="BP67" s="12"/>
      <c r="BQ67" s="12"/>
      <c r="BR67" s="12"/>
      <c r="BS67" s="12"/>
      <c r="BT67" s="81"/>
      <c r="BU67" s="98"/>
      <c r="BV67" s="97"/>
    </row>
    <row r="68" spans="3:74">
      <c r="C68" s="71">
        <f t="shared" si="0"/>
        <v>7950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84"/>
      <c r="X68" s="67"/>
      <c r="Y68" s="12"/>
      <c r="Z68" s="12"/>
      <c r="AA68" s="12"/>
      <c r="AB68" s="12"/>
      <c r="AC68" s="12"/>
      <c r="AD68" s="12"/>
      <c r="AE68" s="12"/>
      <c r="AF68" s="12"/>
      <c r="AG68" s="68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83"/>
      <c r="AV68" s="73"/>
      <c r="AW68" s="92"/>
      <c r="AX68" s="75"/>
      <c r="AY68" s="67"/>
      <c r="AZ68" s="12"/>
      <c r="BA68" s="12"/>
      <c r="BB68" s="12"/>
      <c r="BC68" s="12"/>
      <c r="BD68" s="12"/>
      <c r="BE68" s="12"/>
      <c r="BF68" s="12"/>
      <c r="BG68" s="12"/>
      <c r="BH68" s="12"/>
      <c r="BI68" s="96"/>
      <c r="BJ68" s="100"/>
      <c r="BK68" s="95"/>
      <c r="BL68" s="96"/>
      <c r="BM68" s="83"/>
      <c r="BN68" s="12"/>
      <c r="BO68" s="12"/>
      <c r="BP68" s="12"/>
      <c r="BQ68" s="12"/>
      <c r="BR68" s="12"/>
      <c r="BS68" s="12"/>
      <c r="BT68" s="81"/>
      <c r="BU68" s="98"/>
      <c r="BV68" s="97"/>
    </row>
    <row r="69" spans="3:74">
      <c r="C69" s="71">
        <f t="shared" si="0"/>
        <v>7900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84"/>
      <c r="X69" s="67"/>
      <c r="Y69" s="12"/>
      <c r="Z69" s="12"/>
      <c r="AA69" s="12"/>
      <c r="AB69" s="12"/>
      <c r="AC69" s="12"/>
      <c r="AD69" s="12"/>
      <c r="AE69" s="12"/>
      <c r="AF69" s="12"/>
      <c r="AG69" s="68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83"/>
      <c r="AV69" s="73"/>
      <c r="AW69" s="92"/>
      <c r="AX69" s="75"/>
      <c r="AY69" s="67"/>
      <c r="AZ69" s="12"/>
      <c r="BA69" s="12"/>
      <c r="BB69" s="12"/>
      <c r="BC69" s="12"/>
      <c r="BD69" s="12"/>
      <c r="BE69" s="12"/>
      <c r="BF69" s="12"/>
      <c r="BG69" s="12"/>
      <c r="BH69" s="12"/>
      <c r="BI69" s="96"/>
      <c r="BJ69" s="100"/>
      <c r="BK69" s="95"/>
      <c r="BL69" s="96"/>
      <c r="BM69" s="83"/>
      <c r="BN69" s="12"/>
      <c r="BO69" s="12"/>
      <c r="BP69" s="12"/>
      <c r="BQ69" s="12"/>
      <c r="BR69" s="12"/>
      <c r="BS69" s="12"/>
      <c r="BT69" s="81"/>
      <c r="BU69" s="98"/>
      <c r="BV69" s="97"/>
    </row>
    <row r="70" spans="3:74">
      <c r="C70" s="71">
        <f t="shared" si="0"/>
        <v>7850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84"/>
      <c r="X70" s="67"/>
      <c r="Y70" s="12"/>
      <c r="Z70" s="12"/>
      <c r="AA70" s="12"/>
      <c r="AB70" s="12"/>
      <c r="AC70" s="12"/>
      <c r="AD70" s="12"/>
      <c r="AE70" s="12"/>
      <c r="AF70" s="12"/>
      <c r="AG70" s="68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83"/>
      <c r="AV70" s="73"/>
      <c r="AW70" s="92"/>
      <c r="AX70" s="75"/>
      <c r="AY70" s="67"/>
      <c r="AZ70" s="12"/>
      <c r="BA70" s="12"/>
      <c r="BB70" s="12"/>
      <c r="BC70" s="12"/>
      <c r="BD70" s="12"/>
      <c r="BE70" s="12"/>
      <c r="BF70" s="12"/>
      <c r="BG70" s="12"/>
      <c r="BH70" s="12"/>
      <c r="BI70" s="100"/>
      <c r="BJ70" s="100"/>
      <c r="BK70" s="95"/>
      <c r="BL70" s="96"/>
      <c r="BM70" s="83"/>
      <c r="BN70" s="12"/>
      <c r="BO70" s="12"/>
      <c r="BP70" s="12"/>
      <c r="BQ70" s="12"/>
      <c r="BR70" s="12"/>
      <c r="BS70" s="12"/>
      <c r="BT70" s="81"/>
      <c r="BU70" s="98"/>
      <c r="BV70" s="97"/>
    </row>
    <row r="71" spans="3:74">
      <c r="C71" s="71">
        <f t="shared" si="0"/>
        <v>7800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84"/>
      <c r="X71" s="67"/>
      <c r="Y71" s="12"/>
      <c r="Z71" s="12"/>
      <c r="AA71" s="12"/>
      <c r="AB71" s="12"/>
      <c r="AC71" s="12"/>
      <c r="AD71" s="12"/>
      <c r="AE71" s="12"/>
      <c r="AF71" s="12"/>
      <c r="AG71" s="68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83"/>
      <c r="AV71" s="73"/>
      <c r="AW71" s="92"/>
      <c r="AX71" s="75"/>
      <c r="AY71" s="67"/>
      <c r="AZ71" s="12"/>
      <c r="BA71" s="12"/>
      <c r="BB71" s="12"/>
      <c r="BC71" s="12"/>
      <c r="BD71" s="12"/>
      <c r="BE71" s="12"/>
      <c r="BF71" s="12"/>
      <c r="BG71" s="12"/>
      <c r="BH71" s="12"/>
      <c r="BI71" s="100"/>
      <c r="BJ71" s="100"/>
      <c r="BK71" s="95"/>
      <c r="BL71" s="96"/>
      <c r="BM71" s="83"/>
      <c r="BN71" s="12"/>
      <c r="BO71" s="12"/>
      <c r="BP71" s="12"/>
      <c r="BQ71" s="12"/>
      <c r="BR71" s="12"/>
      <c r="BS71" s="12"/>
      <c r="BT71" s="81"/>
      <c r="BU71" s="98"/>
      <c r="BV71" s="75"/>
    </row>
    <row r="72" spans="3:74">
      <c r="C72" s="71">
        <f t="shared" ref="C72:C135" si="1">C71-50</f>
        <v>7750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84"/>
      <c r="X72" s="67"/>
      <c r="Y72" s="12"/>
      <c r="Z72" s="12"/>
      <c r="AA72" s="12"/>
      <c r="AB72" s="12"/>
      <c r="AC72" s="12"/>
      <c r="AD72" s="12"/>
      <c r="AE72" s="12"/>
      <c r="AF72" s="12"/>
      <c r="AG72" s="68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83"/>
      <c r="AV72" s="73"/>
      <c r="AW72" s="92"/>
      <c r="AX72" s="75"/>
      <c r="AY72" s="67"/>
      <c r="AZ72" s="12"/>
      <c r="BA72" s="12"/>
      <c r="BB72" s="12"/>
      <c r="BC72" s="12"/>
      <c r="BD72" s="12"/>
      <c r="BE72" s="12"/>
      <c r="BF72" s="12"/>
      <c r="BG72" s="12"/>
      <c r="BH72" s="12"/>
      <c r="BI72" s="100"/>
      <c r="BJ72" s="101"/>
      <c r="BK72" s="95"/>
      <c r="BL72" s="96"/>
      <c r="BM72" s="83"/>
      <c r="BN72" s="12"/>
      <c r="BO72" s="12"/>
      <c r="BP72" s="12"/>
      <c r="BQ72" s="96"/>
      <c r="BR72" s="12"/>
      <c r="BS72" s="12"/>
      <c r="BT72" s="81"/>
      <c r="BU72" s="98"/>
      <c r="BV72" s="75"/>
    </row>
    <row r="73" spans="3:74">
      <c r="C73" s="71">
        <f t="shared" si="1"/>
        <v>7700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84"/>
      <c r="X73" s="67"/>
      <c r="Y73" s="12"/>
      <c r="Z73" s="12"/>
      <c r="AA73" s="12"/>
      <c r="AB73" s="12"/>
      <c r="AC73" s="12"/>
      <c r="AD73" s="12"/>
      <c r="AE73" s="12"/>
      <c r="AF73" s="12"/>
      <c r="AG73" s="68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83"/>
      <c r="AV73" s="73"/>
      <c r="AW73" s="92"/>
      <c r="AX73" s="75"/>
      <c r="AY73" s="67"/>
      <c r="AZ73" s="12"/>
      <c r="BA73" s="12"/>
      <c r="BB73" s="12"/>
      <c r="BC73" s="12"/>
      <c r="BD73" s="12"/>
      <c r="BE73" s="12"/>
      <c r="BF73" s="12"/>
      <c r="BG73" s="12"/>
      <c r="BH73" s="12"/>
      <c r="BI73" s="100"/>
      <c r="BJ73" s="101"/>
      <c r="BK73" s="95"/>
      <c r="BL73" s="96"/>
      <c r="BM73" s="83"/>
      <c r="BN73" s="12"/>
      <c r="BO73" s="12"/>
      <c r="BP73" s="12"/>
      <c r="BQ73" s="96"/>
      <c r="BR73" s="12"/>
      <c r="BS73" s="12"/>
      <c r="BT73" s="81"/>
      <c r="BU73" s="98"/>
      <c r="BV73" s="75"/>
    </row>
    <row r="74" spans="3:74">
      <c r="C74" s="71">
        <f t="shared" si="1"/>
        <v>7650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84"/>
      <c r="X74" s="67"/>
      <c r="Y74" s="12"/>
      <c r="Z74" s="12"/>
      <c r="AA74" s="12"/>
      <c r="AB74" s="12"/>
      <c r="AC74" s="12"/>
      <c r="AD74" s="12"/>
      <c r="AE74" s="12"/>
      <c r="AF74" s="12"/>
      <c r="AG74" s="68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83"/>
      <c r="AV74" s="73"/>
      <c r="AW74" s="92"/>
      <c r="AX74" s="75"/>
      <c r="AY74" s="67"/>
      <c r="AZ74" s="12"/>
      <c r="BA74" s="12"/>
      <c r="BB74" s="12"/>
      <c r="BC74" s="12"/>
      <c r="BD74" s="12"/>
      <c r="BE74" s="12"/>
      <c r="BF74" s="12"/>
      <c r="BG74" s="12"/>
      <c r="BH74" s="12"/>
      <c r="BI74" s="101"/>
      <c r="BJ74" s="101"/>
      <c r="BK74" s="95"/>
      <c r="BL74" s="96"/>
      <c r="BM74" s="83"/>
      <c r="BN74" s="12"/>
      <c r="BO74" s="12"/>
      <c r="BP74" s="12"/>
      <c r="BQ74" s="96"/>
      <c r="BR74" s="12"/>
      <c r="BS74" s="12"/>
      <c r="BT74" s="81"/>
      <c r="BU74" s="98"/>
      <c r="BV74" s="75"/>
    </row>
    <row r="75" spans="3:74">
      <c r="C75" s="71">
        <f t="shared" si="1"/>
        <v>7600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84"/>
      <c r="X75" s="67"/>
      <c r="Y75" s="12"/>
      <c r="Z75" s="12"/>
      <c r="AA75" s="12"/>
      <c r="AB75" s="12"/>
      <c r="AC75" s="12"/>
      <c r="AD75" s="12"/>
      <c r="AE75" s="12"/>
      <c r="AF75" s="12"/>
      <c r="AG75" s="68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83"/>
      <c r="AV75" s="73"/>
      <c r="AW75" s="92"/>
      <c r="AX75" s="75"/>
      <c r="AY75" s="67"/>
      <c r="AZ75" s="12"/>
      <c r="BA75" s="12"/>
      <c r="BB75" s="12"/>
      <c r="BC75" s="12"/>
      <c r="BD75" s="12"/>
      <c r="BE75" s="12"/>
      <c r="BF75" s="12"/>
      <c r="BG75" s="12"/>
      <c r="BH75" s="12"/>
      <c r="BI75" s="101"/>
      <c r="BJ75" s="101"/>
      <c r="BK75" s="95"/>
      <c r="BL75" s="96"/>
      <c r="BM75" s="83"/>
      <c r="BN75" s="12"/>
      <c r="BO75" s="12"/>
      <c r="BP75" s="12"/>
      <c r="BQ75" s="96"/>
      <c r="BR75" s="12"/>
      <c r="BS75" s="12"/>
      <c r="BT75" s="81"/>
      <c r="BU75" s="98"/>
      <c r="BV75" s="75"/>
    </row>
    <row r="76" spans="3:74">
      <c r="C76" s="71">
        <f t="shared" si="1"/>
        <v>7550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84"/>
      <c r="X76" s="67"/>
      <c r="Y76" s="12"/>
      <c r="Z76" s="12"/>
      <c r="AA76" s="12"/>
      <c r="AB76" s="12"/>
      <c r="AC76" s="12"/>
      <c r="AD76" s="12"/>
      <c r="AE76" s="12"/>
      <c r="AF76" s="12"/>
      <c r="AG76" s="68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83"/>
      <c r="AV76" s="73"/>
      <c r="AW76" s="92"/>
      <c r="AX76" s="75"/>
      <c r="AY76" s="67"/>
      <c r="AZ76" s="12"/>
      <c r="BA76" s="12"/>
      <c r="BB76" s="12"/>
      <c r="BC76" s="12"/>
      <c r="BD76" s="12"/>
      <c r="BE76" s="12"/>
      <c r="BF76" s="12"/>
      <c r="BG76" s="12"/>
      <c r="BH76" s="12"/>
      <c r="BI76" s="102"/>
      <c r="BJ76" s="101"/>
      <c r="BK76" s="95"/>
      <c r="BL76" s="96"/>
      <c r="BM76" s="83"/>
      <c r="BN76" s="12"/>
      <c r="BO76" s="12"/>
      <c r="BP76" s="12"/>
      <c r="BQ76" s="96"/>
      <c r="BR76" s="12"/>
      <c r="BS76" s="12"/>
      <c r="BT76" s="81"/>
      <c r="BU76" s="98"/>
      <c r="BV76" s="75"/>
    </row>
    <row r="77" spans="3:74">
      <c r="C77" s="71">
        <f t="shared" si="1"/>
        <v>7500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84"/>
      <c r="X77" s="67"/>
      <c r="Y77" s="12"/>
      <c r="Z77" s="12"/>
      <c r="AA77" s="12"/>
      <c r="AB77" s="12"/>
      <c r="AC77" s="12"/>
      <c r="AD77" s="12"/>
      <c r="AE77" s="12"/>
      <c r="AF77" s="12"/>
      <c r="AG77" s="68"/>
      <c r="AH77" s="12"/>
      <c r="AI77" s="12"/>
      <c r="AJ77" s="12"/>
      <c r="AK77" s="12"/>
      <c r="AL77" s="12"/>
      <c r="AM77" s="12"/>
      <c r="AN77" s="12"/>
      <c r="AO77" s="12"/>
      <c r="AP77" s="12"/>
      <c r="AQ77" s="82"/>
      <c r="AR77" s="67"/>
      <c r="AS77" s="12"/>
      <c r="AT77" s="12"/>
      <c r="AU77" s="83"/>
      <c r="AV77" s="73"/>
      <c r="AW77" s="92"/>
      <c r="AX77" s="75"/>
      <c r="AY77" s="67"/>
      <c r="AZ77" s="12"/>
      <c r="BA77" s="12"/>
      <c r="BB77" s="12"/>
      <c r="BC77" s="12"/>
      <c r="BD77" s="12"/>
      <c r="BE77" s="12"/>
      <c r="BF77" s="12"/>
      <c r="BG77" s="12"/>
      <c r="BH77" s="12"/>
      <c r="BI77" s="102"/>
      <c r="BJ77" s="101"/>
      <c r="BK77" s="95"/>
      <c r="BL77" s="96"/>
      <c r="BM77" s="83"/>
      <c r="BN77" s="12"/>
      <c r="BO77" s="12"/>
      <c r="BP77" s="94"/>
      <c r="BQ77" s="96"/>
      <c r="BR77" s="12"/>
      <c r="BS77" s="12"/>
      <c r="BT77" s="81"/>
      <c r="BU77" s="98"/>
      <c r="BV77" s="75"/>
    </row>
    <row r="78" spans="3:74">
      <c r="C78" s="71">
        <f t="shared" si="1"/>
        <v>7450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84"/>
      <c r="X78" s="67"/>
      <c r="Y78" s="12"/>
      <c r="Z78" s="12"/>
      <c r="AA78" s="12"/>
      <c r="AB78" s="12"/>
      <c r="AC78" s="12"/>
      <c r="AD78" s="12"/>
      <c r="AE78" s="12"/>
      <c r="AF78" s="12"/>
      <c r="AG78" s="68"/>
      <c r="AH78" s="12"/>
      <c r="AI78" s="12"/>
      <c r="AJ78" s="12"/>
      <c r="AK78" s="12"/>
      <c r="AL78" s="12"/>
      <c r="AM78" s="12"/>
      <c r="AN78" s="12"/>
      <c r="AO78" s="12"/>
      <c r="AP78" s="12"/>
      <c r="AQ78" s="82"/>
      <c r="AR78" s="67"/>
      <c r="AS78" s="12"/>
      <c r="AT78" s="12"/>
      <c r="AU78" s="83"/>
      <c r="AV78" s="73"/>
      <c r="AW78" s="92"/>
      <c r="AX78" s="75"/>
      <c r="AY78" s="67"/>
      <c r="AZ78" s="12"/>
      <c r="BA78" s="12"/>
      <c r="BB78" s="12"/>
      <c r="BC78" s="12"/>
      <c r="BD78" s="12"/>
      <c r="BE78" s="12"/>
      <c r="BF78" s="12"/>
      <c r="BG78" s="12"/>
      <c r="BH78" s="12"/>
      <c r="BI78" s="102"/>
      <c r="BJ78" s="101"/>
      <c r="BK78" s="95"/>
      <c r="BL78" s="96"/>
      <c r="BM78" s="83"/>
      <c r="BN78" s="12"/>
      <c r="BO78" s="12"/>
      <c r="BP78" s="96"/>
      <c r="BQ78" s="100"/>
      <c r="BR78" s="12"/>
      <c r="BS78" s="12"/>
      <c r="BT78" s="81"/>
      <c r="BU78" s="98"/>
      <c r="BV78" s="75"/>
    </row>
    <row r="79" spans="3:74">
      <c r="C79" s="71">
        <f t="shared" si="1"/>
        <v>7400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03"/>
      <c r="W79" s="104"/>
      <c r="X79" s="67"/>
      <c r="Y79" s="12"/>
      <c r="Z79" s="12"/>
      <c r="AA79" s="12"/>
      <c r="AB79" s="12"/>
      <c r="AC79" s="12"/>
      <c r="AD79" s="12"/>
      <c r="AE79" s="12"/>
      <c r="AF79" s="12"/>
      <c r="AG79" s="68"/>
      <c r="AH79" s="12"/>
      <c r="AI79" s="12"/>
      <c r="AJ79" s="12"/>
      <c r="AK79" s="12"/>
      <c r="AL79" s="12"/>
      <c r="AM79" s="12"/>
      <c r="AN79" s="12"/>
      <c r="AO79" s="12"/>
      <c r="AP79" s="12"/>
      <c r="AQ79" s="82"/>
      <c r="AR79" s="67"/>
      <c r="AS79" s="12"/>
      <c r="AT79" s="12"/>
      <c r="AU79" s="83"/>
      <c r="AV79" s="73"/>
      <c r="AW79" s="92"/>
      <c r="AX79" s="75"/>
      <c r="AY79" s="67"/>
      <c r="AZ79" s="12"/>
      <c r="BA79" s="12"/>
      <c r="BB79" s="12"/>
      <c r="BC79" s="12"/>
      <c r="BD79" s="12"/>
      <c r="BE79" s="12"/>
      <c r="BF79" s="12"/>
      <c r="BG79" s="12"/>
      <c r="BH79" s="12"/>
      <c r="BI79" s="102"/>
      <c r="BJ79" s="101"/>
      <c r="BK79" s="95"/>
      <c r="BL79" s="96"/>
      <c r="BM79" s="83"/>
      <c r="BN79" s="12"/>
      <c r="BO79" s="12"/>
      <c r="BP79" s="96"/>
      <c r="BQ79" s="100"/>
      <c r="BR79" s="12"/>
      <c r="BS79" s="12"/>
      <c r="BT79" s="81"/>
      <c r="BU79" s="98"/>
      <c r="BV79" s="75"/>
    </row>
    <row r="80" spans="3:74">
      <c r="C80" s="71">
        <f t="shared" si="1"/>
        <v>7350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69"/>
      <c r="W80" s="104"/>
      <c r="X80" s="67"/>
      <c r="Y80" s="12"/>
      <c r="Z80" s="12"/>
      <c r="AA80" s="12"/>
      <c r="AB80" s="12"/>
      <c r="AC80" s="12"/>
      <c r="AD80" s="12"/>
      <c r="AE80" s="12"/>
      <c r="AF80" s="12"/>
      <c r="AG80" s="68"/>
      <c r="AH80" s="12"/>
      <c r="AI80" s="12"/>
      <c r="AJ80" s="12"/>
      <c r="AK80" s="12"/>
      <c r="AL80" s="12"/>
      <c r="AM80" s="12"/>
      <c r="AN80" s="12"/>
      <c r="AO80" s="12"/>
      <c r="AP80" s="12"/>
      <c r="AQ80" s="82"/>
      <c r="AR80" s="67"/>
      <c r="AS80" s="12"/>
      <c r="AT80" s="12"/>
      <c r="AU80" s="83"/>
      <c r="AV80" s="73"/>
      <c r="AW80" s="92"/>
      <c r="AX80" s="75"/>
      <c r="AY80" s="67"/>
      <c r="AZ80" s="12"/>
      <c r="BA80" s="12"/>
      <c r="BB80" s="12"/>
      <c r="BC80" s="12"/>
      <c r="BD80" s="12"/>
      <c r="BE80" s="12"/>
      <c r="BF80" s="12"/>
      <c r="BG80" s="12"/>
      <c r="BH80" s="12"/>
      <c r="BI80" s="102"/>
      <c r="BJ80" s="101"/>
      <c r="BK80" s="95"/>
      <c r="BL80" s="96"/>
      <c r="BM80" s="83"/>
      <c r="BN80" s="12"/>
      <c r="BO80" s="12"/>
      <c r="BP80" s="96"/>
      <c r="BQ80" s="100"/>
      <c r="BR80" s="12"/>
      <c r="BS80" s="12"/>
      <c r="BT80" s="81"/>
      <c r="BU80" s="98"/>
      <c r="BV80" s="75"/>
    </row>
    <row r="81" spans="3:74">
      <c r="C81" s="71">
        <f t="shared" si="1"/>
        <v>7300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01"/>
      <c r="W81" s="104"/>
      <c r="X81" s="67"/>
      <c r="Y81" s="12"/>
      <c r="Z81" s="12"/>
      <c r="AA81" s="12"/>
      <c r="AB81" s="12"/>
      <c r="AC81" s="12"/>
      <c r="AD81" s="12"/>
      <c r="AE81" s="12"/>
      <c r="AF81" s="12"/>
      <c r="AG81" s="68"/>
      <c r="AH81" s="12"/>
      <c r="AI81" s="12"/>
      <c r="AJ81" s="12"/>
      <c r="AK81" s="12"/>
      <c r="AL81" s="12"/>
      <c r="AM81" s="12"/>
      <c r="AN81" s="12"/>
      <c r="AO81" s="12"/>
      <c r="AP81" s="12"/>
      <c r="AQ81" s="82"/>
      <c r="AR81" s="67"/>
      <c r="AS81" s="12"/>
      <c r="AT81" s="12"/>
      <c r="AU81" s="83"/>
      <c r="AV81" s="73"/>
      <c r="AW81" s="92"/>
      <c r="AX81" s="75"/>
      <c r="AY81" s="67"/>
      <c r="AZ81" s="12"/>
      <c r="BA81" s="12"/>
      <c r="BB81" s="12"/>
      <c r="BC81" s="12"/>
      <c r="BD81" s="12"/>
      <c r="BE81" s="12"/>
      <c r="BF81" s="12"/>
      <c r="BG81" s="12"/>
      <c r="BH81" s="12"/>
      <c r="BI81" s="102"/>
      <c r="BJ81" s="101"/>
      <c r="BK81" s="105"/>
      <c r="BL81" s="96"/>
      <c r="BM81" s="83"/>
      <c r="BN81" s="12"/>
      <c r="BO81" s="12"/>
      <c r="BP81" s="96"/>
      <c r="BQ81" s="69"/>
      <c r="BR81" s="12"/>
      <c r="BS81" s="12"/>
      <c r="BT81" s="81"/>
      <c r="BU81" s="98"/>
      <c r="BV81" s="75"/>
    </row>
    <row r="82" spans="3:74">
      <c r="C82" s="71">
        <f t="shared" si="1"/>
        <v>7250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01"/>
      <c r="W82" s="104"/>
      <c r="X82" s="67"/>
      <c r="Y82" s="12"/>
      <c r="Z82" s="12"/>
      <c r="AA82" s="12"/>
      <c r="AB82" s="12"/>
      <c r="AC82" s="12"/>
      <c r="AD82" s="12"/>
      <c r="AE82" s="12"/>
      <c r="AF82" s="12"/>
      <c r="AG82" s="68"/>
      <c r="AH82" s="12"/>
      <c r="AI82" s="12"/>
      <c r="AJ82" s="12"/>
      <c r="AK82" s="12"/>
      <c r="AL82" s="12"/>
      <c r="AM82" s="12"/>
      <c r="AN82" s="12"/>
      <c r="AO82" s="12"/>
      <c r="AP82" s="12"/>
      <c r="AQ82" s="82"/>
      <c r="AR82" s="67"/>
      <c r="AS82" s="12"/>
      <c r="AT82" s="12"/>
      <c r="AU82" s="83"/>
      <c r="AV82" s="73"/>
      <c r="AW82" s="92"/>
      <c r="AX82" s="75"/>
      <c r="AY82" s="67"/>
      <c r="AZ82" s="12"/>
      <c r="BA82" s="12"/>
      <c r="BB82" s="12"/>
      <c r="BC82" s="12"/>
      <c r="BD82" s="12"/>
      <c r="BE82" s="12"/>
      <c r="BF82" s="12"/>
      <c r="BG82" s="12"/>
      <c r="BH82" s="12"/>
      <c r="BI82" s="102"/>
      <c r="BJ82" s="101"/>
      <c r="BK82" s="105"/>
      <c r="BL82" s="96"/>
      <c r="BM82" s="83"/>
      <c r="BN82" s="12"/>
      <c r="BO82" s="12"/>
      <c r="BP82" s="96"/>
      <c r="BQ82" s="69"/>
      <c r="BR82" s="12"/>
      <c r="BS82" s="12"/>
      <c r="BT82" s="81"/>
      <c r="BU82" s="98"/>
      <c r="BV82" s="75"/>
    </row>
    <row r="83" spans="3:74">
      <c r="C83" s="71">
        <f t="shared" si="1"/>
        <v>7200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01"/>
      <c r="W83" s="104"/>
      <c r="X83" s="67"/>
      <c r="Y83" s="12"/>
      <c r="Z83" s="12"/>
      <c r="AA83" s="12"/>
      <c r="AB83" s="12"/>
      <c r="AC83" s="12"/>
      <c r="AD83" s="12"/>
      <c r="AE83" s="12"/>
      <c r="AF83" s="12"/>
      <c r="AG83" s="68"/>
      <c r="AH83" s="12"/>
      <c r="AI83" s="12"/>
      <c r="AJ83" s="12"/>
      <c r="AK83" s="12"/>
      <c r="AL83" s="12"/>
      <c r="AM83" s="12"/>
      <c r="AN83" s="12"/>
      <c r="AO83" s="12"/>
      <c r="AP83" s="12"/>
      <c r="AQ83" s="88"/>
      <c r="AR83" s="67"/>
      <c r="AS83" s="12"/>
      <c r="AT83" s="12"/>
      <c r="AU83" s="83"/>
      <c r="AV83" s="73"/>
      <c r="AW83" s="92"/>
      <c r="AX83" s="75"/>
      <c r="AY83" s="67"/>
      <c r="AZ83" s="12"/>
      <c r="BA83" s="12"/>
      <c r="BB83" s="12"/>
      <c r="BC83" s="12"/>
      <c r="BD83" s="12"/>
      <c r="BE83" s="12"/>
      <c r="BF83" s="12"/>
      <c r="BG83" s="12"/>
      <c r="BH83" s="12"/>
      <c r="BI83" s="102"/>
      <c r="BJ83" s="101"/>
      <c r="BK83" s="105"/>
      <c r="BL83" s="96"/>
      <c r="BM83" s="83"/>
      <c r="BN83" s="12"/>
      <c r="BO83" s="12"/>
      <c r="BP83" s="96"/>
      <c r="BQ83" s="69"/>
      <c r="BR83" s="12"/>
      <c r="BS83" s="12"/>
      <c r="BT83" s="81"/>
      <c r="BU83" s="98"/>
      <c r="BV83" s="75"/>
    </row>
    <row r="84" spans="3:74">
      <c r="C84" s="71">
        <f t="shared" si="1"/>
        <v>7150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01"/>
      <c r="W84" s="104"/>
      <c r="X84" s="67"/>
      <c r="Y84" s="12"/>
      <c r="Z84" s="12"/>
      <c r="AA84" s="12"/>
      <c r="AB84" s="12"/>
      <c r="AC84" s="12"/>
      <c r="AD84" s="12"/>
      <c r="AE84" s="12"/>
      <c r="AF84" s="12"/>
      <c r="AG84" s="68"/>
      <c r="AH84" s="12"/>
      <c r="AI84" s="12"/>
      <c r="AJ84" s="12"/>
      <c r="AK84" s="12"/>
      <c r="AL84" s="12"/>
      <c r="AM84" s="12"/>
      <c r="AN84" s="12"/>
      <c r="AO84" s="12"/>
      <c r="AP84" s="12"/>
      <c r="AQ84" s="88"/>
      <c r="AR84" s="67"/>
      <c r="AS84" s="12"/>
      <c r="AT84" s="12"/>
      <c r="AU84" s="83"/>
      <c r="AV84" s="73"/>
      <c r="AW84" s="92"/>
      <c r="AX84" s="75"/>
      <c r="AY84" s="67"/>
      <c r="AZ84" s="12"/>
      <c r="BA84" s="12"/>
      <c r="BB84" s="12"/>
      <c r="BC84" s="12"/>
      <c r="BD84" s="12"/>
      <c r="BE84" s="12"/>
      <c r="BF84" s="12"/>
      <c r="BG84" s="12"/>
      <c r="BH84" s="12"/>
      <c r="BI84" s="102"/>
      <c r="BJ84" s="101"/>
      <c r="BK84" s="105"/>
      <c r="BL84" s="96"/>
      <c r="BM84" s="83"/>
      <c r="BN84" s="12"/>
      <c r="BO84" s="12"/>
      <c r="BP84" s="96"/>
      <c r="BQ84" s="69"/>
      <c r="BR84" s="12"/>
      <c r="BS84" s="12"/>
      <c r="BT84" s="81"/>
      <c r="BU84" s="98"/>
      <c r="BV84" s="75"/>
    </row>
    <row r="85" spans="3:74">
      <c r="C85" s="71">
        <f t="shared" si="1"/>
        <v>7100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01"/>
      <c r="W85" s="104"/>
      <c r="X85" s="67"/>
      <c r="Y85" s="12"/>
      <c r="Z85" s="12"/>
      <c r="AA85" s="12"/>
      <c r="AB85" s="12"/>
      <c r="AC85" s="12"/>
      <c r="AD85" s="12"/>
      <c r="AE85" s="12"/>
      <c r="AF85" s="12"/>
      <c r="AG85" s="68"/>
      <c r="AH85" s="12"/>
      <c r="AI85" s="12"/>
      <c r="AJ85" s="12"/>
      <c r="AK85" s="12"/>
      <c r="AL85" s="12"/>
      <c r="AM85" s="12"/>
      <c r="AN85" s="12"/>
      <c r="AO85" s="12"/>
      <c r="AP85" s="12"/>
      <c r="AQ85" s="88"/>
      <c r="AR85" s="67"/>
      <c r="AS85" s="12"/>
      <c r="AT85" s="12"/>
      <c r="AU85" s="83"/>
      <c r="AV85" s="73"/>
      <c r="AW85" s="92"/>
      <c r="AX85" s="75"/>
      <c r="AY85" s="67"/>
      <c r="AZ85" s="12"/>
      <c r="BA85" s="12"/>
      <c r="BB85" s="12"/>
      <c r="BC85" s="12"/>
      <c r="BD85" s="12"/>
      <c r="BE85" s="12"/>
      <c r="BF85" s="12"/>
      <c r="BG85" s="12"/>
      <c r="BH85" s="12"/>
      <c r="BI85" s="102"/>
      <c r="BJ85" s="101"/>
      <c r="BK85" s="105"/>
      <c r="BL85" s="96"/>
      <c r="BM85" s="83"/>
      <c r="BN85" s="12"/>
      <c r="BO85" s="12"/>
      <c r="BP85" s="96"/>
      <c r="BQ85" s="102"/>
      <c r="BR85" s="12"/>
      <c r="BS85" s="12"/>
      <c r="BT85" s="81"/>
      <c r="BU85" s="98"/>
      <c r="BV85" s="75"/>
    </row>
    <row r="86" spans="3:74">
      <c r="C86" s="71">
        <f t="shared" si="1"/>
        <v>7050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01"/>
      <c r="W86" s="104"/>
      <c r="X86" s="67"/>
      <c r="Y86" s="12"/>
      <c r="Z86" s="12"/>
      <c r="AA86" s="12"/>
      <c r="AB86" s="12"/>
      <c r="AC86" s="12"/>
      <c r="AD86" s="12"/>
      <c r="AE86" s="12"/>
      <c r="AF86" s="12"/>
      <c r="AG86" s="68"/>
      <c r="AH86" s="12"/>
      <c r="AI86" s="12"/>
      <c r="AJ86" s="12"/>
      <c r="AK86" s="12"/>
      <c r="AL86" s="12"/>
      <c r="AM86" s="12"/>
      <c r="AN86" s="12"/>
      <c r="AO86" s="12"/>
      <c r="AP86" s="12"/>
      <c r="AQ86" s="88"/>
      <c r="AR86" s="67"/>
      <c r="AS86" s="12"/>
      <c r="AT86" s="12"/>
      <c r="AU86" s="83"/>
      <c r="AV86" s="73"/>
      <c r="AW86" s="92"/>
      <c r="AX86" s="75"/>
      <c r="AY86" s="67"/>
      <c r="AZ86" s="12"/>
      <c r="BA86" s="12"/>
      <c r="BB86" s="12"/>
      <c r="BC86" s="12"/>
      <c r="BD86" s="12"/>
      <c r="BE86" s="12"/>
      <c r="BF86" s="12"/>
      <c r="BG86" s="12"/>
      <c r="BH86" s="12"/>
      <c r="BI86" s="102"/>
      <c r="BJ86" s="101"/>
      <c r="BK86" s="105"/>
      <c r="BL86" s="96"/>
      <c r="BM86" s="83"/>
      <c r="BN86" s="12"/>
      <c r="BO86" s="12"/>
      <c r="BP86" s="96"/>
      <c r="BQ86" s="102"/>
      <c r="BR86" s="12"/>
      <c r="BS86" s="12"/>
      <c r="BT86" s="81"/>
      <c r="BU86" s="98"/>
      <c r="BV86" s="75"/>
    </row>
    <row r="87" spans="3:74">
      <c r="C87" s="71">
        <f t="shared" si="1"/>
        <v>7000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01"/>
      <c r="W87" s="104"/>
      <c r="X87" s="67"/>
      <c r="Y87" s="12"/>
      <c r="Z87" s="12"/>
      <c r="AA87" s="12"/>
      <c r="AB87" s="12"/>
      <c r="AC87" s="12"/>
      <c r="AD87" s="12"/>
      <c r="AE87" s="12"/>
      <c r="AF87" s="12"/>
      <c r="AG87" s="68"/>
      <c r="AH87" s="12"/>
      <c r="AI87" s="12"/>
      <c r="AJ87" s="12"/>
      <c r="AK87" s="12"/>
      <c r="AL87" s="12"/>
      <c r="AM87" s="12"/>
      <c r="AN87" s="12"/>
      <c r="AO87" s="12"/>
      <c r="AP87" s="12"/>
      <c r="AQ87" s="81"/>
      <c r="AR87" s="67"/>
      <c r="AS87" s="12"/>
      <c r="AT87" s="12"/>
      <c r="AU87" s="83"/>
      <c r="AV87" s="73"/>
      <c r="AW87" s="92"/>
      <c r="AX87" s="75"/>
      <c r="AY87" s="67"/>
      <c r="AZ87" s="12"/>
      <c r="BA87" s="12"/>
      <c r="BB87" s="12"/>
      <c r="BC87" s="12"/>
      <c r="BD87" s="12"/>
      <c r="BE87" s="12"/>
      <c r="BF87" s="12"/>
      <c r="BG87" s="12"/>
      <c r="BH87" s="12"/>
      <c r="BI87" s="102"/>
      <c r="BJ87" s="101"/>
      <c r="BK87" s="105"/>
      <c r="BL87" s="100"/>
      <c r="BM87" s="83"/>
      <c r="BN87" s="12"/>
      <c r="BO87" s="12"/>
      <c r="BP87" s="96"/>
      <c r="BQ87" s="102"/>
      <c r="BR87" s="12"/>
      <c r="BS87" s="12"/>
      <c r="BT87" s="81"/>
      <c r="BU87" s="98"/>
      <c r="BV87" s="75"/>
    </row>
    <row r="88" spans="3:74">
      <c r="C88" s="71">
        <f t="shared" si="1"/>
        <v>6950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01"/>
      <c r="W88" s="104"/>
      <c r="X88" s="67"/>
      <c r="Y88" s="12"/>
      <c r="Z88" s="12"/>
      <c r="AA88" s="12"/>
      <c r="AB88" s="12"/>
      <c r="AC88" s="12"/>
      <c r="AD88" s="12"/>
      <c r="AE88" s="12"/>
      <c r="AF88" s="12"/>
      <c r="AG88" s="68"/>
      <c r="AH88" s="12"/>
      <c r="AI88" s="12"/>
      <c r="AJ88" s="12"/>
      <c r="AK88" s="12"/>
      <c r="AL88" s="12"/>
      <c r="AM88" s="12"/>
      <c r="AN88" s="12"/>
      <c r="AO88" s="12"/>
      <c r="AP88" s="12"/>
      <c r="AQ88" s="81"/>
      <c r="AR88" s="67"/>
      <c r="AS88" s="12"/>
      <c r="AT88" s="12"/>
      <c r="AU88" s="83"/>
      <c r="AV88" s="73"/>
      <c r="AW88" s="92"/>
      <c r="AX88" s="75"/>
      <c r="AY88" s="67"/>
      <c r="AZ88" s="12"/>
      <c r="BA88" s="12"/>
      <c r="BB88" s="12"/>
      <c r="BC88" s="12"/>
      <c r="BD88" s="12"/>
      <c r="BE88" s="12"/>
      <c r="BF88" s="12"/>
      <c r="BG88" s="12"/>
      <c r="BH88" s="12"/>
      <c r="BI88" s="102"/>
      <c r="BJ88" s="101"/>
      <c r="BK88" s="105"/>
      <c r="BL88" s="100"/>
      <c r="BM88" s="83"/>
      <c r="BN88" s="12"/>
      <c r="BO88" s="12"/>
      <c r="BP88" s="96"/>
      <c r="BQ88" s="102"/>
      <c r="BR88" s="12"/>
      <c r="BS88" s="12"/>
      <c r="BT88" s="81"/>
      <c r="BU88" s="98"/>
      <c r="BV88" s="75"/>
    </row>
    <row r="89" spans="3:74">
      <c r="C89" s="71">
        <f t="shared" si="1"/>
        <v>6900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01"/>
      <c r="W89" s="104"/>
      <c r="X89" s="67"/>
      <c r="Y89" s="12"/>
      <c r="Z89" s="12"/>
      <c r="AA89" s="12"/>
      <c r="AB89" s="12"/>
      <c r="AC89" s="12"/>
      <c r="AD89" s="12"/>
      <c r="AE89" s="12"/>
      <c r="AF89" s="12"/>
      <c r="AG89" s="68"/>
      <c r="AH89" s="12"/>
      <c r="AI89" s="12"/>
      <c r="AJ89" s="12"/>
      <c r="AK89" s="12"/>
      <c r="AL89" s="12"/>
      <c r="AM89" s="12"/>
      <c r="AN89" s="12"/>
      <c r="AO89" s="12"/>
      <c r="AP89" s="12"/>
      <c r="AQ89" s="81"/>
      <c r="AR89" s="67"/>
      <c r="AS89" s="12"/>
      <c r="AT89" s="12"/>
      <c r="AU89" s="83"/>
      <c r="AV89" s="73"/>
      <c r="AW89" s="92"/>
      <c r="AX89" s="75"/>
      <c r="AY89" s="67"/>
      <c r="AZ89" s="12"/>
      <c r="BA89" s="12"/>
      <c r="BB89" s="12"/>
      <c r="BC89" s="12"/>
      <c r="BD89" s="12"/>
      <c r="BE89" s="12"/>
      <c r="BF89" s="12"/>
      <c r="BG89" s="12"/>
      <c r="BH89" s="12"/>
      <c r="BI89" s="83"/>
      <c r="BJ89" s="101"/>
      <c r="BK89" s="105"/>
      <c r="BL89" s="100"/>
      <c r="BM89" s="83"/>
      <c r="BN89" s="12"/>
      <c r="BO89" s="12"/>
      <c r="BP89" s="96"/>
      <c r="BQ89" s="102"/>
      <c r="BR89" s="12"/>
      <c r="BS89" s="12"/>
      <c r="BT89" s="81"/>
      <c r="BU89" s="98"/>
      <c r="BV89" s="75"/>
    </row>
    <row r="90" spans="3:74">
      <c r="C90" s="71">
        <f t="shared" si="1"/>
        <v>6850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01"/>
      <c r="W90" s="104"/>
      <c r="X90" s="67"/>
      <c r="Y90" s="12"/>
      <c r="Z90" s="12"/>
      <c r="AA90" s="12"/>
      <c r="AB90" s="12"/>
      <c r="AC90" s="12"/>
      <c r="AD90" s="12"/>
      <c r="AE90" s="12"/>
      <c r="AF90" s="12"/>
      <c r="AG90" s="68"/>
      <c r="AH90" s="12"/>
      <c r="AI90" s="12"/>
      <c r="AJ90" s="12"/>
      <c r="AK90" s="12"/>
      <c r="AL90" s="12"/>
      <c r="AM90" s="12"/>
      <c r="AN90" s="12"/>
      <c r="AO90" s="12"/>
      <c r="AP90" s="12"/>
      <c r="AQ90" s="81"/>
      <c r="AR90" s="67"/>
      <c r="AS90" s="12"/>
      <c r="AT90" s="12"/>
      <c r="AU90" s="83"/>
      <c r="AV90" s="73"/>
      <c r="AW90" s="92"/>
      <c r="AX90" s="75"/>
      <c r="AY90" s="67"/>
      <c r="AZ90" s="12"/>
      <c r="BA90" s="12"/>
      <c r="BB90" s="12"/>
      <c r="BC90" s="12"/>
      <c r="BD90" s="12"/>
      <c r="BE90" s="12"/>
      <c r="BF90" s="12"/>
      <c r="BG90" s="12"/>
      <c r="BH90" s="12"/>
      <c r="BI90" s="83"/>
      <c r="BJ90" s="101"/>
      <c r="BK90" s="105"/>
      <c r="BL90" s="100"/>
      <c r="BM90" s="83"/>
      <c r="BN90" s="12"/>
      <c r="BO90" s="12"/>
      <c r="BP90" s="96"/>
      <c r="BQ90" s="102"/>
      <c r="BR90" s="12"/>
      <c r="BS90" s="12"/>
      <c r="BT90" s="81"/>
      <c r="BU90" s="98"/>
      <c r="BV90" s="75"/>
    </row>
    <row r="91" spans="3:74">
      <c r="C91" s="71">
        <f t="shared" si="1"/>
        <v>6800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01"/>
      <c r="W91" s="104"/>
      <c r="X91" s="67"/>
      <c r="Y91" s="12"/>
      <c r="Z91" s="12"/>
      <c r="AA91" s="12"/>
      <c r="AB91" s="12"/>
      <c r="AC91" s="12"/>
      <c r="AD91" s="12"/>
      <c r="AE91" s="12"/>
      <c r="AF91" s="12"/>
      <c r="AG91" s="68"/>
      <c r="AH91" s="12"/>
      <c r="AI91" s="12"/>
      <c r="AJ91" s="12"/>
      <c r="AK91" s="12"/>
      <c r="AL91" s="12"/>
      <c r="AM91" s="12"/>
      <c r="AN91" s="12"/>
      <c r="AO91" s="12"/>
      <c r="AP91" s="12"/>
      <c r="AQ91" s="81"/>
      <c r="AR91" s="67"/>
      <c r="AS91" s="12"/>
      <c r="AT91" s="12"/>
      <c r="AU91" s="83"/>
      <c r="AV91" s="73"/>
      <c r="AW91" s="92"/>
      <c r="AX91" s="75"/>
      <c r="AY91" s="67"/>
      <c r="AZ91" s="12"/>
      <c r="BA91" s="12"/>
      <c r="BB91" s="12"/>
      <c r="BC91" s="12"/>
      <c r="BD91" s="12"/>
      <c r="BE91" s="12"/>
      <c r="BF91" s="12"/>
      <c r="BG91" s="12"/>
      <c r="BH91" s="12"/>
      <c r="BI91" s="83"/>
      <c r="BJ91" s="101"/>
      <c r="BK91" s="105"/>
      <c r="BL91" s="100"/>
      <c r="BM91" s="92"/>
      <c r="BN91" s="12"/>
      <c r="BO91" s="12"/>
      <c r="BP91" s="96"/>
      <c r="BQ91" s="102"/>
      <c r="BR91" s="12"/>
      <c r="BS91" s="12"/>
      <c r="BT91" s="81"/>
      <c r="BU91" s="98"/>
      <c r="BV91" s="75"/>
    </row>
    <row r="92" spans="3:74">
      <c r="C92" s="71">
        <f t="shared" si="1"/>
        <v>6750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94"/>
      <c r="V92" s="101"/>
      <c r="W92" s="104"/>
      <c r="X92" s="67"/>
      <c r="Y92" s="12"/>
      <c r="Z92" s="12"/>
      <c r="AA92" s="12"/>
      <c r="AB92" s="12"/>
      <c r="AC92" s="12"/>
      <c r="AD92" s="12"/>
      <c r="AE92" s="12"/>
      <c r="AF92" s="12"/>
      <c r="AG92" s="68"/>
      <c r="AH92" s="12"/>
      <c r="AI92" s="12"/>
      <c r="AJ92" s="12"/>
      <c r="AK92" s="12"/>
      <c r="AL92" s="12"/>
      <c r="AM92" s="12"/>
      <c r="AN92" s="12"/>
      <c r="AO92" s="12"/>
      <c r="AP92" s="12"/>
      <c r="AQ92" s="81"/>
      <c r="AR92" s="67"/>
      <c r="AS92" s="12"/>
      <c r="AT92" s="12"/>
      <c r="AU92" s="83"/>
      <c r="AV92" s="73"/>
      <c r="AW92" s="92"/>
      <c r="AX92" s="75"/>
      <c r="AY92" s="67"/>
      <c r="AZ92" s="12"/>
      <c r="BA92" s="12"/>
      <c r="BB92" s="12"/>
      <c r="BC92" s="12"/>
      <c r="BD92" s="12"/>
      <c r="BE92" s="12"/>
      <c r="BF92" s="12"/>
      <c r="BG92" s="12"/>
      <c r="BH92" s="12"/>
      <c r="BI92" s="83"/>
      <c r="BJ92" s="101"/>
      <c r="BK92" s="105"/>
      <c r="BL92" s="100"/>
      <c r="BM92" s="92"/>
      <c r="BN92" s="12"/>
      <c r="BO92" s="12"/>
      <c r="BP92" s="96"/>
      <c r="BQ92" s="106"/>
      <c r="BR92" s="12"/>
      <c r="BS92" s="12"/>
      <c r="BT92" s="107"/>
      <c r="BU92" s="98"/>
      <c r="BV92" s="75"/>
    </row>
    <row r="93" spans="3:74">
      <c r="C93" s="71">
        <f t="shared" si="1"/>
        <v>6700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00"/>
      <c r="V93" s="101"/>
      <c r="W93" s="104"/>
      <c r="X93" s="67"/>
      <c r="Y93" s="12"/>
      <c r="Z93" s="12"/>
      <c r="AA93" s="12"/>
      <c r="AB93" s="12"/>
      <c r="AC93" s="12"/>
      <c r="AD93" s="12"/>
      <c r="AE93" s="12"/>
      <c r="AF93" s="12"/>
      <c r="AG93" s="68"/>
      <c r="AH93" s="12"/>
      <c r="AI93" s="12"/>
      <c r="AJ93" s="12"/>
      <c r="AK93" s="12"/>
      <c r="AL93" s="12"/>
      <c r="AM93" s="12"/>
      <c r="AN93" s="12"/>
      <c r="AO93" s="12"/>
      <c r="AP93" s="12"/>
      <c r="AQ93" s="90"/>
      <c r="AR93" s="67"/>
      <c r="AS93" s="12"/>
      <c r="AT93" s="12"/>
      <c r="AU93" s="83"/>
      <c r="AV93" s="73"/>
      <c r="AW93" s="92"/>
      <c r="AX93" s="75"/>
      <c r="AY93" s="67"/>
      <c r="AZ93" s="12"/>
      <c r="BA93" s="12"/>
      <c r="BB93" s="12"/>
      <c r="BC93" s="12"/>
      <c r="BD93" s="12"/>
      <c r="BE93" s="12"/>
      <c r="BF93" s="12"/>
      <c r="BG93" s="12"/>
      <c r="BH93" s="12"/>
      <c r="BI93" s="83"/>
      <c r="BJ93" s="101"/>
      <c r="BK93" s="108"/>
      <c r="BL93" s="100"/>
      <c r="BM93" s="92"/>
      <c r="BN93" s="12"/>
      <c r="BO93" s="12"/>
      <c r="BP93" s="96"/>
      <c r="BQ93" s="97"/>
      <c r="BR93" s="109"/>
      <c r="BS93" s="67"/>
      <c r="BT93" s="81"/>
      <c r="BU93" s="98"/>
      <c r="BV93" s="75"/>
    </row>
    <row r="94" spans="3:74">
      <c r="C94" s="71">
        <f t="shared" si="1"/>
        <v>6650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69"/>
      <c r="V94" s="101"/>
      <c r="W94" s="104"/>
      <c r="X94" s="67"/>
      <c r="Y94" s="12"/>
      <c r="Z94" s="12"/>
      <c r="AA94" s="12"/>
      <c r="AB94" s="12"/>
      <c r="AC94" s="12"/>
      <c r="AD94" s="12"/>
      <c r="AE94" s="12"/>
      <c r="AF94" s="12"/>
      <c r="AG94" s="68"/>
      <c r="AH94" s="12"/>
      <c r="AI94" s="12"/>
      <c r="AJ94" s="12"/>
      <c r="AK94" s="12"/>
      <c r="AL94" s="12"/>
      <c r="AM94" s="12"/>
      <c r="AN94" s="12"/>
      <c r="AO94" s="12"/>
      <c r="AP94" s="12"/>
      <c r="AQ94" s="90"/>
      <c r="AR94" s="67"/>
      <c r="AS94" s="12"/>
      <c r="AT94" s="12"/>
      <c r="AU94" s="83"/>
      <c r="AV94" s="73"/>
      <c r="AW94" s="92"/>
      <c r="AX94" s="75"/>
      <c r="AY94" s="67"/>
      <c r="AZ94" s="12"/>
      <c r="BA94" s="12"/>
      <c r="BB94" s="12"/>
      <c r="BC94" s="12"/>
      <c r="BD94" s="12"/>
      <c r="BE94" s="12"/>
      <c r="BF94" s="12"/>
      <c r="BG94" s="12"/>
      <c r="BH94" s="12"/>
      <c r="BI94" s="83"/>
      <c r="BJ94" s="101"/>
      <c r="BK94" s="108"/>
      <c r="BL94" s="100"/>
      <c r="BM94" s="92"/>
      <c r="BN94" s="12"/>
      <c r="BO94" s="12"/>
      <c r="BP94" s="96"/>
      <c r="BQ94" s="97"/>
      <c r="BR94" s="110"/>
      <c r="BS94" s="67"/>
      <c r="BT94" s="81"/>
      <c r="BU94" s="98"/>
      <c r="BV94" s="75"/>
    </row>
    <row r="95" spans="3:74">
      <c r="C95" s="71">
        <f t="shared" si="1"/>
        <v>6600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01"/>
      <c r="V95" s="101"/>
      <c r="W95" s="104"/>
      <c r="X95" s="67"/>
      <c r="Y95" s="12"/>
      <c r="Z95" s="12"/>
      <c r="AA95" s="12"/>
      <c r="AB95" s="12"/>
      <c r="AC95" s="12"/>
      <c r="AD95" s="12"/>
      <c r="AE95" s="12"/>
      <c r="AF95" s="12"/>
      <c r="AG95" s="68"/>
      <c r="AH95" s="12"/>
      <c r="AI95" s="12"/>
      <c r="AJ95" s="12"/>
      <c r="AK95" s="12"/>
      <c r="AL95" s="12"/>
      <c r="AM95" s="12"/>
      <c r="AN95" s="12"/>
      <c r="AO95" s="12"/>
      <c r="AP95" s="12"/>
      <c r="AQ95" s="90"/>
      <c r="AR95" s="67"/>
      <c r="AS95" s="12"/>
      <c r="AT95" s="12"/>
      <c r="AU95" s="83"/>
      <c r="AV95" s="73"/>
      <c r="AW95" s="92"/>
      <c r="AX95" s="75"/>
      <c r="AY95" s="67"/>
      <c r="AZ95" s="12"/>
      <c r="BA95" s="12"/>
      <c r="BB95" s="12"/>
      <c r="BC95" s="12"/>
      <c r="BD95" s="12"/>
      <c r="BE95" s="12"/>
      <c r="BF95" s="12"/>
      <c r="BG95" s="12"/>
      <c r="BH95" s="12"/>
      <c r="BI95" s="83"/>
      <c r="BJ95" s="101"/>
      <c r="BK95" s="108"/>
      <c r="BL95" s="100"/>
      <c r="BM95" s="92"/>
      <c r="BN95" s="12"/>
      <c r="BO95" s="12"/>
      <c r="BP95" s="96"/>
      <c r="BQ95" s="97"/>
      <c r="BR95" s="110"/>
      <c r="BS95" s="67"/>
      <c r="BT95" s="81"/>
      <c r="BU95" s="98"/>
      <c r="BV95" s="75"/>
    </row>
    <row r="96" spans="3:74">
      <c r="C96" s="71">
        <f t="shared" si="1"/>
        <v>6550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01"/>
      <c r="V96" s="101"/>
      <c r="W96" s="104"/>
      <c r="X96" s="67"/>
      <c r="Y96" s="12"/>
      <c r="Z96" s="12"/>
      <c r="AA96" s="12"/>
      <c r="AB96" s="12"/>
      <c r="AC96" s="12"/>
      <c r="AD96" s="12"/>
      <c r="AE96" s="12"/>
      <c r="AF96" s="12"/>
      <c r="AG96" s="68"/>
      <c r="AH96" s="12"/>
      <c r="AI96" s="12"/>
      <c r="AJ96" s="12"/>
      <c r="AK96" s="12"/>
      <c r="AL96" s="12"/>
      <c r="AM96" s="12"/>
      <c r="AN96" s="12"/>
      <c r="AO96" s="12"/>
      <c r="AP96" s="12"/>
      <c r="AQ96" s="90"/>
      <c r="AR96" s="67"/>
      <c r="AS96" s="12"/>
      <c r="AT96" s="12"/>
      <c r="AU96" s="83"/>
      <c r="AV96" s="73"/>
      <c r="AW96" s="92"/>
      <c r="AX96" s="75"/>
      <c r="AY96" s="67"/>
      <c r="AZ96" s="12"/>
      <c r="BA96" s="12"/>
      <c r="BB96" s="12"/>
      <c r="BC96" s="12"/>
      <c r="BD96" s="12"/>
      <c r="BE96" s="12"/>
      <c r="BF96" s="12"/>
      <c r="BG96" s="12"/>
      <c r="BH96" s="12"/>
      <c r="BI96" s="83"/>
      <c r="BJ96" s="101"/>
      <c r="BK96" s="108"/>
      <c r="BL96" s="100"/>
      <c r="BM96" s="92"/>
      <c r="BN96" s="12"/>
      <c r="BO96" s="12"/>
      <c r="BP96" s="96"/>
      <c r="BQ96" s="97"/>
      <c r="BR96" s="110"/>
      <c r="BS96" s="67"/>
      <c r="BT96" s="81"/>
      <c r="BU96" s="98"/>
      <c r="BV96" s="75"/>
    </row>
    <row r="97" spans="3:74">
      <c r="C97" s="71">
        <f t="shared" si="1"/>
        <v>6500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01"/>
      <c r="V97" s="102"/>
      <c r="W97" s="104"/>
      <c r="X97" s="67"/>
      <c r="Y97" s="12"/>
      <c r="Z97" s="12"/>
      <c r="AA97" s="12"/>
      <c r="AB97" s="12"/>
      <c r="AC97" s="12"/>
      <c r="AD97" s="12"/>
      <c r="AE97" s="12"/>
      <c r="AF97" s="12"/>
      <c r="AG97" s="68"/>
      <c r="AH97" s="12"/>
      <c r="AI97" s="12"/>
      <c r="AJ97" s="12"/>
      <c r="AK97" s="12"/>
      <c r="AL97" s="12"/>
      <c r="AM97" s="12"/>
      <c r="AN97" s="12"/>
      <c r="AO97" s="12"/>
      <c r="AP97" s="12"/>
      <c r="AQ97" s="97"/>
      <c r="AR97" s="67"/>
      <c r="AS97" s="12"/>
      <c r="AT97" s="12"/>
      <c r="AU97" s="83"/>
      <c r="AV97" s="73"/>
      <c r="AW97" s="92"/>
      <c r="AX97" s="75"/>
      <c r="AY97" s="67"/>
      <c r="AZ97" s="12"/>
      <c r="BA97" s="12"/>
      <c r="BB97" s="12"/>
      <c r="BC97" s="12"/>
      <c r="BD97" s="12"/>
      <c r="BE97" s="12"/>
      <c r="BF97" s="12"/>
      <c r="BG97" s="12"/>
      <c r="BH97" s="12"/>
      <c r="BI97" s="83"/>
      <c r="BJ97" s="101"/>
      <c r="BK97" s="108"/>
      <c r="BL97" s="100"/>
      <c r="BM97" s="92"/>
      <c r="BN97" s="12"/>
      <c r="BO97" s="12"/>
      <c r="BP97" s="96"/>
      <c r="BQ97" s="97"/>
      <c r="BR97" s="110"/>
      <c r="BS97" s="67"/>
      <c r="BT97" s="81"/>
      <c r="BU97" s="98"/>
      <c r="BV97" s="75"/>
    </row>
    <row r="98" spans="3:74">
      <c r="C98" s="71">
        <f t="shared" si="1"/>
        <v>6450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01"/>
      <c r="V98" s="102"/>
      <c r="W98" s="104"/>
      <c r="X98" s="67"/>
      <c r="Y98" s="12"/>
      <c r="Z98" s="12"/>
      <c r="AA98" s="12"/>
      <c r="AB98" s="12"/>
      <c r="AC98" s="12"/>
      <c r="AD98" s="12"/>
      <c r="AE98" s="12"/>
      <c r="AF98" s="12"/>
      <c r="AG98" s="68"/>
      <c r="AH98" s="12"/>
      <c r="AI98" s="12"/>
      <c r="AJ98" s="12"/>
      <c r="AK98" s="12"/>
      <c r="AL98" s="12"/>
      <c r="AM98" s="12"/>
      <c r="AN98" s="12"/>
      <c r="AO98" s="12"/>
      <c r="AP98" s="12"/>
      <c r="AQ98" s="97"/>
      <c r="AR98" s="67"/>
      <c r="AS98" s="12"/>
      <c r="AT98" s="12"/>
      <c r="AU98" s="83"/>
      <c r="AV98" s="73"/>
      <c r="AW98" s="92"/>
      <c r="AX98" s="75"/>
      <c r="AY98" s="67"/>
      <c r="AZ98" s="12"/>
      <c r="BA98" s="12"/>
      <c r="BB98" s="12"/>
      <c r="BC98" s="12"/>
      <c r="BD98" s="12"/>
      <c r="BE98" s="12"/>
      <c r="BF98" s="12"/>
      <c r="BG98" s="12"/>
      <c r="BH98" s="12"/>
      <c r="BI98" s="83"/>
      <c r="BJ98" s="101"/>
      <c r="BK98" s="108"/>
      <c r="BL98" s="100"/>
      <c r="BM98" s="92"/>
      <c r="BN98" s="12"/>
      <c r="BO98" s="12"/>
      <c r="BP98" s="96"/>
      <c r="BQ98" s="97"/>
      <c r="BR98" s="110"/>
      <c r="BS98" s="67"/>
      <c r="BT98" s="81"/>
      <c r="BU98" s="98"/>
      <c r="BV98" s="75"/>
    </row>
    <row r="99" spans="3:74">
      <c r="C99" s="71">
        <f t="shared" si="1"/>
        <v>6400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01"/>
      <c r="V99" s="102"/>
      <c r="W99" s="104"/>
      <c r="X99" s="67"/>
      <c r="Y99" s="12"/>
      <c r="Z99" s="12"/>
      <c r="AA99" s="12"/>
      <c r="AB99" s="12"/>
      <c r="AC99" s="12"/>
      <c r="AD99" s="12"/>
      <c r="AE99" s="12"/>
      <c r="AF99" s="12"/>
      <c r="AG99" s="68"/>
      <c r="AH99" s="12"/>
      <c r="AI99" s="12"/>
      <c r="AJ99" s="12"/>
      <c r="AK99" s="12"/>
      <c r="AL99" s="12"/>
      <c r="AM99" s="12"/>
      <c r="AN99" s="12"/>
      <c r="AO99" s="12"/>
      <c r="AP99" s="12"/>
      <c r="AQ99" s="97"/>
      <c r="AR99" s="67"/>
      <c r="AS99" s="12"/>
      <c r="AT99" s="12"/>
      <c r="AU99" s="83"/>
      <c r="AV99" s="73"/>
      <c r="AW99" s="92"/>
      <c r="AX99" s="75"/>
      <c r="AY99" s="67"/>
      <c r="AZ99" s="12"/>
      <c r="BA99" s="12"/>
      <c r="BB99" s="12"/>
      <c r="BC99" s="12"/>
      <c r="BD99" s="12"/>
      <c r="BE99" s="12"/>
      <c r="BF99" s="12"/>
      <c r="BG99" s="12"/>
      <c r="BH99" s="12"/>
      <c r="BI99" s="83"/>
      <c r="BJ99" s="102"/>
      <c r="BK99" s="108"/>
      <c r="BL99" s="100"/>
      <c r="BM99" s="92"/>
      <c r="BN99" s="12"/>
      <c r="BO99" s="12"/>
      <c r="BP99" s="96"/>
      <c r="BQ99" s="97"/>
      <c r="BR99" s="110"/>
      <c r="BS99" s="67"/>
      <c r="BT99" s="81"/>
      <c r="BU99" s="98"/>
      <c r="BV99" s="75"/>
    </row>
    <row r="100" spans="3:74">
      <c r="C100" s="71">
        <f t="shared" si="1"/>
        <v>6350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01"/>
      <c r="V100" s="102"/>
      <c r="W100" s="104"/>
      <c r="X100" s="67"/>
      <c r="Y100" s="12"/>
      <c r="Z100" s="12"/>
      <c r="AA100" s="12"/>
      <c r="AB100" s="12"/>
      <c r="AC100" s="12"/>
      <c r="AD100" s="12"/>
      <c r="AE100" s="12"/>
      <c r="AF100" s="12"/>
      <c r="AG100" s="68"/>
      <c r="AH100" s="12"/>
      <c r="AI100" s="12"/>
      <c r="AJ100" s="12"/>
      <c r="AK100" s="12"/>
      <c r="AL100" s="12"/>
      <c r="AM100" s="12"/>
      <c r="AN100" s="12"/>
      <c r="AO100" s="12"/>
      <c r="AP100" s="12"/>
      <c r="AQ100" s="97"/>
      <c r="AR100" s="67"/>
      <c r="AS100" s="12"/>
      <c r="AT100" s="12"/>
      <c r="AU100" s="83"/>
      <c r="AV100" s="73"/>
      <c r="AW100" s="92"/>
      <c r="AX100" s="75"/>
      <c r="AY100" s="67"/>
      <c r="AZ100" s="12"/>
      <c r="BA100" s="12"/>
      <c r="BB100" s="12"/>
      <c r="BC100" s="12"/>
      <c r="BD100" s="12"/>
      <c r="BE100" s="12"/>
      <c r="BF100" s="12"/>
      <c r="BG100" s="12"/>
      <c r="BH100" s="12"/>
      <c r="BI100" s="83"/>
      <c r="BJ100" s="102"/>
      <c r="BK100" s="108"/>
      <c r="BL100" s="69"/>
      <c r="BM100" s="92"/>
      <c r="BN100" s="12"/>
      <c r="BO100" s="12"/>
      <c r="BP100" s="96"/>
      <c r="BQ100" s="97"/>
      <c r="BR100" s="110"/>
      <c r="BS100" s="67"/>
      <c r="BT100" s="81"/>
      <c r="BU100" s="98"/>
      <c r="BV100" s="75"/>
    </row>
    <row r="101" spans="3:74">
      <c r="C101" s="71">
        <f t="shared" si="1"/>
        <v>6300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01"/>
      <c r="V101" s="102"/>
      <c r="W101" s="104"/>
      <c r="X101" s="67"/>
      <c r="Y101" s="12"/>
      <c r="Z101" s="12"/>
      <c r="AA101" s="12"/>
      <c r="AB101" s="12"/>
      <c r="AC101" s="12"/>
      <c r="AD101" s="12"/>
      <c r="AE101" s="12"/>
      <c r="AF101" s="12"/>
      <c r="AG101" s="68"/>
      <c r="AH101" s="12"/>
      <c r="AI101" s="12"/>
      <c r="AJ101" s="12"/>
      <c r="AK101" s="12"/>
      <c r="AL101" s="12"/>
      <c r="AM101" s="12"/>
      <c r="AN101" s="12"/>
      <c r="AO101" s="12"/>
      <c r="AP101" s="12"/>
      <c r="AQ101" s="97"/>
      <c r="AR101" s="67"/>
      <c r="AS101" s="12"/>
      <c r="AT101" s="12"/>
      <c r="AU101" s="83"/>
      <c r="AV101" s="73"/>
      <c r="AW101" s="92"/>
      <c r="AX101" s="75"/>
      <c r="AY101" s="67"/>
      <c r="AZ101" s="12"/>
      <c r="BA101" s="12"/>
      <c r="BB101" s="12"/>
      <c r="BC101" s="12"/>
      <c r="BD101" s="12"/>
      <c r="BE101" s="12"/>
      <c r="BF101" s="12"/>
      <c r="BG101" s="12"/>
      <c r="BH101" s="12"/>
      <c r="BI101" s="83"/>
      <c r="BJ101" s="102"/>
      <c r="BK101" s="108"/>
      <c r="BL101" s="69"/>
      <c r="BM101" s="92"/>
      <c r="BN101" s="12"/>
      <c r="BO101" s="12"/>
      <c r="BP101" s="96"/>
      <c r="BQ101" s="97"/>
      <c r="BR101" s="110"/>
      <c r="BS101" s="67"/>
      <c r="BT101" s="81"/>
      <c r="BU101" s="111"/>
      <c r="BV101" s="75"/>
    </row>
    <row r="102" spans="3:74">
      <c r="C102" s="71">
        <f t="shared" si="1"/>
        <v>6250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01"/>
      <c r="V102" s="102"/>
      <c r="W102" s="104"/>
      <c r="X102" s="67"/>
      <c r="Y102" s="12"/>
      <c r="Z102" s="12"/>
      <c r="AA102" s="12"/>
      <c r="AB102" s="12"/>
      <c r="AC102" s="12"/>
      <c r="AD102" s="12"/>
      <c r="AE102" s="12"/>
      <c r="AF102" s="12"/>
      <c r="AG102" s="68"/>
      <c r="AH102" s="12"/>
      <c r="AI102" s="12"/>
      <c r="AJ102" s="12"/>
      <c r="AK102" s="12"/>
      <c r="AL102" s="12"/>
      <c r="AM102" s="12"/>
      <c r="AN102" s="12"/>
      <c r="AO102" s="12"/>
      <c r="AP102" s="12"/>
      <c r="AQ102" s="97"/>
      <c r="AR102" s="67"/>
      <c r="AS102" s="12"/>
      <c r="AT102" s="12"/>
      <c r="AU102" s="83"/>
      <c r="AV102" s="73"/>
      <c r="AW102" s="92"/>
      <c r="AX102" s="75"/>
      <c r="AY102" s="67"/>
      <c r="AZ102" s="12"/>
      <c r="BA102" s="12"/>
      <c r="BB102" s="12"/>
      <c r="BC102" s="12"/>
      <c r="BD102" s="12"/>
      <c r="BE102" s="12"/>
      <c r="BF102" s="12"/>
      <c r="BG102" s="12"/>
      <c r="BH102" s="12"/>
      <c r="BI102" s="83"/>
      <c r="BJ102" s="102"/>
      <c r="BK102" s="108"/>
      <c r="BL102" s="69"/>
      <c r="BM102" s="92"/>
      <c r="BN102" s="12"/>
      <c r="BO102" s="12"/>
      <c r="BP102" s="96"/>
      <c r="BQ102" s="97"/>
      <c r="BR102" s="112"/>
      <c r="BS102" s="67"/>
      <c r="BT102" s="81"/>
      <c r="BU102" s="111"/>
      <c r="BV102" s="75"/>
    </row>
    <row r="103" spans="3:74">
      <c r="C103" s="71">
        <f t="shared" si="1"/>
        <v>6200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01"/>
      <c r="V103" s="102"/>
      <c r="W103" s="104"/>
      <c r="X103" s="67"/>
      <c r="Y103" s="12"/>
      <c r="Z103" s="12"/>
      <c r="AA103" s="12"/>
      <c r="AB103" s="12"/>
      <c r="AC103" s="12"/>
      <c r="AD103" s="12"/>
      <c r="AE103" s="12"/>
      <c r="AF103" s="12"/>
      <c r="AG103" s="68"/>
      <c r="AH103" s="12"/>
      <c r="AI103" s="12"/>
      <c r="AJ103" s="12"/>
      <c r="AK103" s="12"/>
      <c r="AL103" s="12"/>
      <c r="AM103" s="12"/>
      <c r="AN103" s="12"/>
      <c r="AO103" s="12"/>
      <c r="AP103" s="12"/>
      <c r="AQ103" s="75"/>
      <c r="AR103" s="67"/>
      <c r="AS103" s="12"/>
      <c r="AT103" s="12"/>
      <c r="AU103" s="83"/>
      <c r="AV103" s="73"/>
      <c r="AW103" s="92"/>
      <c r="AX103" s="75"/>
      <c r="AY103" s="67"/>
      <c r="AZ103" s="12"/>
      <c r="BA103" s="12"/>
      <c r="BB103" s="12"/>
      <c r="BC103" s="12"/>
      <c r="BD103" s="12"/>
      <c r="BE103" s="12"/>
      <c r="BF103" s="12"/>
      <c r="BG103" s="12"/>
      <c r="BH103" s="12"/>
      <c r="BI103" s="83"/>
      <c r="BJ103" s="102"/>
      <c r="BK103" s="108"/>
      <c r="BL103" s="69"/>
      <c r="BM103" s="92"/>
      <c r="BN103" s="12"/>
      <c r="BO103" s="12"/>
      <c r="BP103" s="96"/>
      <c r="BQ103" s="97"/>
      <c r="BR103" s="112"/>
      <c r="BS103" s="67"/>
      <c r="BT103" s="81"/>
      <c r="BU103" s="111"/>
      <c r="BV103" s="75"/>
    </row>
    <row r="104" spans="3:74">
      <c r="C104" s="71">
        <f t="shared" si="1"/>
        <v>6150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01"/>
      <c r="V104" s="102"/>
      <c r="W104" s="104"/>
      <c r="X104" s="67"/>
      <c r="Y104" s="12"/>
      <c r="Z104" s="12"/>
      <c r="AA104" s="12"/>
      <c r="AB104" s="12"/>
      <c r="AC104" s="12"/>
      <c r="AD104" s="12"/>
      <c r="AE104" s="12"/>
      <c r="AF104" s="12"/>
      <c r="AG104" s="68"/>
      <c r="AH104" s="12"/>
      <c r="AI104" s="12"/>
      <c r="AJ104" s="12"/>
      <c r="AK104" s="12"/>
      <c r="AL104" s="12"/>
      <c r="AM104" s="12"/>
      <c r="AN104" s="12"/>
      <c r="AO104" s="12"/>
      <c r="AP104" s="12"/>
      <c r="AQ104" s="75"/>
      <c r="AR104" s="67"/>
      <c r="AS104" s="12"/>
      <c r="AT104" s="12"/>
      <c r="AU104" s="83"/>
      <c r="AV104" s="73"/>
      <c r="AW104" s="92"/>
      <c r="AX104" s="75"/>
      <c r="AY104" s="67"/>
      <c r="AZ104" s="12"/>
      <c r="BA104" s="12"/>
      <c r="BB104" s="12"/>
      <c r="BC104" s="12"/>
      <c r="BD104" s="12"/>
      <c r="BE104" s="12"/>
      <c r="BF104" s="12"/>
      <c r="BG104" s="12"/>
      <c r="BH104" s="12"/>
      <c r="BI104" s="83"/>
      <c r="BJ104" s="102"/>
      <c r="BK104" s="108"/>
      <c r="BL104" s="69"/>
      <c r="BM104" s="92"/>
      <c r="BN104" s="12"/>
      <c r="BO104" s="12"/>
      <c r="BP104" s="96"/>
      <c r="BQ104" s="97"/>
      <c r="BR104" s="112"/>
      <c r="BS104" s="67"/>
      <c r="BT104" s="81"/>
      <c r="BU104" s="111"/>
      <c r="BV104" s="75"/>
    </row>
    <row r="105" spans="3:74">
      <c r="C105" s="71">
        <f t="shared" si="1"/>
        <v>6100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01"/>
      <c r="V105" s="102"/>
      <c r="W105" s="104"/>
      <c r="X105" s="67"/>
      <c r="Y105" s="12"/>
      <c r="Z105" s="12"/>
      <c r="AA105" s="12"/>
      <c r="AB105" s="12"/>
      <c r="AC105" s="12"/>
      <c r="AD105" s="12"/>
      <c r="AE105" s="12"/>
      <c r="AF105" s="12"/>
      <c r="AG105" s="68"/>
      <c r="AH105" s="12"/>
      <c r="AI105" s="12"/>
      <c r="AJ105" s="12"/>
      <c r="AK105" s="12"/>
      <c r="AL105" s="12"/>
      <c r="AM105" s="12"/>
      <c r="AN105" s="12"/>
      <c r="AO105" s="12"/>
      <c r="AP105" s="12"/>
      <c r="AQ105" s="75"/>
      <c r="AR105" s="67"/>
      <c r="AS105" s="12"/>
      <c r="AT105" s="12"/>
      <c r="AU105" s="92"/>
      <c r="AV105" s="73"/>
      <c r="AW105" s="92"/>
      <c r="AX105" s="75"/>
      <c r="AY105" s="67"/>
      <c r="AZ105" s="12"/>
      <c r="BA105" s="12"/>
      <c r="BB105" s="12"/>
      <c r="BC105" s="12"/>
      <c r="BD105" s="12"/>
      <c r="BE105" s="12"/>
      <c r="BF105" s="12"/>
      <c r="BG105" s="12"/>
      <c r="BH105" s="12"/>
      <c r="BI105" s="83"/>
      <c r="BJ105" s="83"/>
      <c r="BK105" s="108"/>
      <c r="BL105" s="69"/>
      <c r="BM105" s="92"/>
      <c r="BN105" s="12"/>
      <c r="BO105" s="12"/>
      <c r="BP105" s="96"/>
      <c r="BQ105" s="97"/>
      <c r="BR105" s="112"/>
      <c r="BS105" s="67"/>
      <c r="BT105" s="81"/>
      <c r="BU105" s="111"/>
      <c r="BV105" s="75"/>
    </row>
    <row r="106" spans="3:74">
      <c r="C106" s="71">
        <f t="shared" si="1"/>
        <v>6050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01"/>
      <c r="V106" s="102"/>
      <c r="W106" s="104"/>
      <c r="X106" s="67"/>
      <c r="Y106" s="12"/>
      <c r="Z106" s="12"/>
      <c r="AA106" s="12"/>
      <c r="AB106" s="12"/>
      <c r="AC106" s="12"/>
      <c r="AD106" s="12"/>
      <c r="AE106" s="12"/>
      <c r="AF106" s="12"/>
      <c r="AG106" s="68"/>
      <c r="AH106" s="12"/>
      <c r="AI106" s="12"/>
      <c r="AJ106" s="12"/>
      <c r="AK106" s="12"/>
      <c r="AL106" s="12"/>
      <c r="AM106" s="12"/>
      <c r="AN106" s="12"/>
      <c r="AO106" s="12"/>
      <c r="AP106" s="12"/>
      <c r="AQ106" s="75"/>
      <c r="AR106" s="67"/>
      <c r="AS106" s="12"/>
      <c r="AT106" s="12"/>
      <c r="AU106" s="92"/>
      <c r="AV106" s="73"/>
      <c r="AW106" s="92"/>
      <c r="AX106" s="75"/>
      <c r="AY106" s="67"/>
      <c r="AZ106" s="12"/>
      <c r="BA106" s="12"/>
      <c r="BB106" s="12"/>
      <c r="BC106" s="12"/>
      <c r="BD106" s="12"/>
      <c r="BE106" s="12"/>
      <c r="BF106" s="12"/>
      <c r="BG106" s="12"/>
      <c r="BH106" s="12"/>
      <c r="BI106" s="83"/>
      <c r="BJ106" s="83"/>
      <c r="BK106" s="108"/>
      <c r="BL106" s="69"/>
      <c r="BM106" s="92"/>
      <c r="BN106" s="12"/>
      <c r="BO106" s="12"/>
      <c r="BP106" s="96"/>
      <c r="BQ106" s="97"/>
      <c r="BR106" s="112"/>
      <c r="BS106" s="67"/>
      <c r="BT106" s="81"/>
      <c r="BU106" s="111"/>
      <c r="BV106" s="75"/>
    </row>
    <row r="107" spans="3:74">
      <c r="C107" s="71">
        <f t="shared" si="1"/>
        <v>6000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02"/>
      <c r="V107" s="102"/>
      <c r="W107" s="104"/>
      <c r="X107" s="67"/>
      <c r="Y107" s="12"/>
      <c r="Z107" s="12"/>
      <c r="AA107" s="12"/>
      <c r="AB107" s="12"/>
      <c r="AC107" s="12"/>
      <c r="AD107" s="12"/>
      <c r="AE107" s="12"/>
      <c r="AF107" s="12"/>
      <c r="AG107" s="68"/>
      <c r="AH107" s="12"/>
      <c r="AI107" s="12"/>
      <c r="AJ107" s="12"/>
      <c r="AK107" s="12"/>
      <c r="AL107" s="12"/>
      <c r="AM107" s="12"/>
      <c r="AN107" s="12"/>
      <c r="AO107" s="12"/>
      <c r="AP107" s="12"/>
      <c r="AQ107" s="75"/>
      <c r="AR107" s="67"/>
      <c r="AS107" s="12"/>
      <c r="AT107" s="12"/>
      <c r="AU107" s="92"/>
      <c r="AV107" s="73"/>
      <c r="AW107" s="92"/>
      <c r="AX107" s="75"/>
      <c r="AY107" s="67"/>
      <c r="AZ107" s="12"/>
      <c r="BA107" s="12"/>
      <c r="BB107" s="12"/>
      <c r="BC107" s="12"/>
      <c r="BD107" s="12"/>
      <c r="BE107" s="12"/>
      <c r="BF107" s="12"/>
      <c r="BG107" s="12"/>
      <c r="BH107" s="94"/>
      <c r="BI107" s="83"/>
      <c r="BJ107" s="83"/>
      <c r="BK107" s="108"/>
      <c r="BL107" s="69"/>
      <c r="BM107" s="92"/>
      <c r="BN107" s="12"/>
      <c r="BO107" s="79"/>
      <c r="BP107" s="113"/>
      <c r="BQ107" s="114"/>
      <c r="BR107" s="115"/>
      <c r="BS107" s="67"/>
      <c r="BT107" s="81"/>
      <c r="BU107" s="111"/>
      <c r="BV107" s="75"/>
    </row>
    <row r="108" spans="3:74">
      <c r="C108" s="71">
        <f t="shared" si="1"/>
        <v>5950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02"/>
      <c r="V108" s="102"/>
      <c r="W108" s="104"/>
      <c r="X108" s="67"/>
      <c r="Y108" s="12"/>
      <c r="Z108" s="12"/>
      <c r="AA108" s="12"/>
      <c r="AB108" s="12"/>
      <c r="AC108" s="12"/>
      <c r="AD108" s="12"/>
      <c r="AE108" s="12"/>
      <c r="AF108" s="12"/>
      <c r="AG108" s="68"/>
      <c r="AH108" s="12"/>
      <c r="AI108" s="12"/>
      <c r="AJ108" s="12"/>
      <c r="AK108" s="12"/>
      <c r="AL108" s="12"/>
      <c r="AM108" s="12"/>
      <c r="AN108" s="12"/>
      <c r="AO108" s="12"/>
      <c r="AP108" s="12"/>
      <c r="AQ108" s="75"/>
      <c r="AR108" s="67"/>
      <c r="AS108" s="12"/>
      <c r="AT108" s="12"/>
      <c r="AU108" s="92"/>
      <c r="AV108" s="73"/>
      <c r="AW108" s="92"/>
      <c r="AX108" s="75"/>
      <c r="AY108" s="67"/>
      <c r="AZ108" s="12"/>
      <c r="BA108" s="12"/>
      <c r="BB108" s="12"/>
      <c r="BC108" s="12"/>
      <c r="BD108" s="12"/>
      <c r="BE108" s="12"/>
      <c r="BF108" s="12"/>
      <c r="BG108" s="12"/>
      <c r="BH108" s="96"/>
      <c r="BI108" s="83"/>
      <c r="BJ108" s="83"/>
      <c r="BK108" s="108"/>
      <c r="BL108" s="69"/>
      <c r="BM108" s="92"/>
      <c r="BN108" s="12"/>
      <c r="BO108" s="12"/>
      <c r="BP108" s="100"/>
      <c r="BQ108" s="97"/>
      <c r="BR108" s="112"/>
      <c r="BS108" s="67"/>
      <c r="BT108" s="81"/>
      <c r="BU108" s="111"/>
      <c r="BV108" s="75"/>
    </row>
    <row r="109" spans="3:74">
      <c r="C109" s="71">
        <f t="shared" si="1"/>
        <v>5900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02"/>
      <c r="V109" s="102"/>
      <c r="W109" s="104"/>
      <c r="X109" s="67"/>
      <c r="Y109" s="12"/>
      <c r="Z109" s="12"/>
      <c r="AA109" s="12"/>
      <c r="AB109" s="12"/>
      <c r="AC109" s="12"/>
      <c r="AD109" s="12"/>
      <c r="AE109" s="12"/>
      <c r="AF109" s="12"/>
      <c r="AG109" s="68"/>
      <c r="AH109" s="12"/>
      <c r="AI109" s="12"/>
      <c r="AJ109" s="12"/>
      <c r="AK109" s="12"/>
      <c r="AL109" s="12"/>
      <c r="AM109" s="12"/>
      <c r="AN109" s="12"/>
      <c r="AO109" s="12"/>
      <c r="AP109" s="12"/>
      <c r="AQ109" s="75"/>
      <c r="AR109" s="67"/>
      <c r="AS109" s="12"/>
      <c r="AT109" s="12"/>
      <c r="AU109" s="92"/>
      <c r="AV109" s="73"/>
      <c r="AW109" s="92"/>
      <c r="AX109" s="75"/>
      <c r="AY109" s="67"/>
      <c r="AZ109" s="12"/>
      <c r="BA109" s="12"/>
      <c r="BB109" s="12"/>
      <c r="BC109" s="12"/>
      <c r="BD109" s="12"/>
      <c r="BE109" s="12"/>
      <c r="BF109" s="12"/>
      <c r="BG109" s="12"/>
      <c r="BH109" s="96"/>
      <c r="BI109" s="83"/>
      <c r="BJ109" s="83"/>
      <c r="BK109" s="108"/>
      <c r="BL109" s="69"/>
      <c r="BM109" s="92"/>
      <c r="BN109" s="12"/>
      <c r="BO109" s="12"/>
      <c r="BP109" s="100"/>
      <c r="BQ109" s="97"/>
      <c r="BR109" s="112"/>
      <c r="BS109" s="67"/>
      <c r="BT109" s="81"/>
      <c r="BU109" s="111"/>
      <c r="BV109" s="75"/>
    </row>
    <row r="110" spans="3:74">
      <c r="C110" s="71">
        <f t="shared" si="1"/>
        <v>5850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02"/>
      <c r="V110" s="102"/>
      <c r="W110" s="104"/>
      <c r="X110" s="67"/>
      <c r="Y110" s="12"/>
      <c r="Z110" s="12"/>
      <c r="AA110" s="12"/>
      <c r="AB110" s="12"/>
      <c r="AC110" s="12"/>
      <c r="AD110" s="12"/>
      <c r="AE110" s="12"/>
      <c r="AF110" s="12"/>
      <c r="AG110" s="68"/>
      <c r="AH110" s="12"/>
      <c r="AI110" s="12"/>
      <c r="AJ110" s="12"/>
      <c r="AK110" s="12"/>
      <c r="AL110" s="12"/>
      <c r="AM110" s="82"/>
      <c r="AN110" s="67"/>
      <c r="AO110" s="12"/>
      <c r="AP110" s="12"/>
      <c r="AQ110" s="75"/>
      <c r="AR110" s="67"/>
      <c r="AS110" s="12"/>
      <c r="AT110" s="12"/>
      <c r="AU110" s="92"/>
      <c r="AV110" s="73"/>
      <c r="AW110" s="92"/>
      <c r="AX110" s="75"/>
      <c r="AY110" s="67"/>
      <c r="AZ110" s="12"/>
      <c r="BA110" s="12"/>
      <c r="BB110" s="12"/>
      <c r="BC110" s="12"/>
      <c r="BD110" s="12"/>
      <c r="BE110" s="12"/>
      <c r="BF110" s="12"/>
      <c r="BG110" s="12"/>
      <c r="BH110" s="96"/>
      <c r="BI110" s="83"/>
      <c r="BJ110" s="83"/>
      <c r="BK110" s="108"/>
      <c r="BL110" s="69"/>
      <c r="BM110" s="92"/>
      <c r="BN110" s="12"/>
      <c r="BO110" s="12"/>
      <c r="BP110" s="100"/>
      <c r="BQ110" s="97"/>
      <c r="BR110" s="116"/>
      <c r="BS110" s="67"/>
      <c r="BT110" s="81"/>
      <c r="BU110" s="111"/>
      <c r="BV110" s="75"/>
    </row>
    <row r="111" spans="3:74">
      <c r="C111" s="71">
        <f t="shared" si="1"/>
        <v>5800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02"/>
      <c r="V111" s="102"/>
      <c r="W111" s="104"/>
      <c r="X111" s="67"/>
      <c r="Y111" s="12"/>
      <c r="Z111" s="12"/>
      <c r="AA111" s="12"/>
      <c r="AB111" s="12"/>
      <c r="AC111" s="12"/>
      <c r="AD111" s="12"/>
      <c r="AE111" s="12"/>
      <c r="AF111" s="12"/>
      <c r="AG111" s="68"/>
      <c r="AH111" s="12"/>
      <c r="AI111" s="12"/>
      <c r="AJ111" s="12"/>
      <c r="AK111" s="12"/>
      <c r="AL111" s="12"/>
      <c r="AM111" s="82"/>
      <c r="AN111" s="67"/>
      <c r="AO111" s="12"/>
      <c r="AP111" s="12"/>
      <c r="AQ111" s="75"/>
      <c r="AR111" s="67"/>
      <c r="AS111" s="12"/>
      <c r="AT111" s="12"/>
      <c r="AU111" s="92"/>
      <c r="AV111" s="73"/>
      <c r="AW111" s="92"/>
      <c r="AX111" s="75"/>
      <c r="AY111" s="67"/>
      <c r="AZ111" s="12"/>
      <c r="BA111" s="12"/>
      <c r="BB111" s="12"/>
      <c r="BC111" s="12"/>
      <c r="BD111" s="12"/>
      <c r="BE111" s="12"/>
      <c r="BF111" s="12"/>
      <c r="BG111" s="12"/>
      <c r="BH111" s="96"/>
      <c r="BI111" s="83"/>
      <c r="BJ111" s="83"/>
      <c r="BK111" s="108"/>
      <c r="BL111" s="69"/>
      <c r="BM111" s="92"/>
      <c r="BN111" s="12"/>
      <c r="BO111" s="12"/>
      <c r="BP111" s="100"/>
      <c r="BQ111" s="97"/>
      <c r="BR111" s="116"/>
      <c r="BS111" s="67"/>
      <c r="BT111" s="81"/>
      <c r="BU111" s="111"/>
      <c r="BV111" s="75"/>
    </row>
    <row r="112" spans="3:74">
      <c r="C112" s="71">
        <f t="shared" si="1"/>
        <v>5750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02"/>
      <c r="V112" s="102"/>
      <c r="W112" s="104"/>
      <c r="X112" s="67"/>
      <c r="Y112" s="12"/>
      <c r="Z112" s="12"/>
      <c r="AA112" s="12"/>
      <c r="AB112" s="12"/>
      <c r="AC112" s="12"/>
      <c r="AD112" s="12"/>
      <c r="AE112" s="12"/>
      <c r="AF112" s="12"/>
      <c r="AG112" s="68"/>
      <c r="AH112" s="12"/>
      <c r="AI112" s="12"/>
      <c r="AJ112" s="12"/>
      <c r="AK112" s="12"/>
      <c r="AL112" s="12"/>
      <c r="AM112" s="82"/>
      <c r="AN112" s="67"/>
      <c r="AO112" s="12"/>
      <c r="AP112" s="12"/>
      <c r="AQ112" s="75"/>
      <c r="AR112" s="67"/>
      <c r="AS112" s="12"/>
      <c r="AT112" s="12"/>
      <c r="AU112" s="92"/>
      <c r="AV112" s="73"/>
      <c r="AW112" s="92"/>
      <c r="AX112" s="75"/>
      <c r="AY112" s="67"/>
      <c r="AZ112" s="12"/>
      <c r="BA112" s="12"/>
      <c r="BB112" s="12"/>
      <c r="BC112" s="12"/>
      <c r="BD112" s="12"/>
      <c r="BE112" s="12"/>
      <c r="BF112" s="12"/>
      <c r="BG112" s="12"/>
      <c r="BH112" s="96"/>
      <c r="BI112" s="83"/>
      <c r="BJ112" s="83"/>
      <c r="BK112" s="108"/>
      <c r="BL112" s="69"/>
      <c r="BM112" s="92"/>
      <c r="BN112" s="12"/>
      <c r="BO112" s="12"/>
      <c r="BP112" s="100"/>
      <c r="BQ112" s="97"/>
      <c r="BR112" s="116"/>
      <c r="BS112" s="67"/>
      <c r="BT112" s="81"/>
      <c r="BU112" s="111"/>
      <c r="BV112" s="75"/>
    </row>
    <row r="113" spans="3:74">
      <c r="C113" s="71">
        <f t="shared" si="1"/>
        <v>5700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02"/>
      <c r="V113" s="102"/>
      <c r="W113" s="104"/>
      <c r="X113" s="67"/>
      <c r="Y113" s="12"/>
      <c r="Z113" s="12"/>
      <c r="AA113" s="12"/>
      <c r="AB113" s="12"/>
      <c r="AC113" s="12"/>
      <c r="AD113" s="12"/>
      <c r="AE113" s="12"/>
      <c r="AF113" s="12"/>
      <c r="AG113" s="68"/>
      <c r="AH113" s="12"/>
      <c r="AI113" s="12"/>
      <c r="AJ113" s="12"/>
      <c r="AK113" s="12"/>
      <c r="AL113" s="12"/>
      <c r="AM113" s="88"/>
      <c r="AN113" s="67"/>
      <c r="AO113" s="12"/>
      <c r="AP113" s="12"/>
      <c r="AQ113" s="75"/>
      <c r="AR113" s="67"/>
      <c r="AS113" s="12"/>
      <c r="AT113" s="12"/>
      <c r="AU113" s="92"/>
      <c r="AV113" s="73"/>
      <c r="AW113" s="92"/>
      <c r="AX113" s="75"/>
      <c r="AY113" s="67"/>
      <c r="AZ113" s="12"/>
      <c r="BA113" s="12"/>
      <c r="BB113" s="12"/>
      <c r="BC113" s="12"/>
      <c r="BD113" s="12"/>
      <c r="BE113" s="12"/>
      <c r="BF113" s="12"/>
      <c r="BG113" s="12"/>
      <c r="BH113" s="96"/>
      <c r="BI113" s="83"/>
      <c r="BJ113" s="83"/>
      <c r="BK113" s="108"/>
      <c r="BL113" s="69"/>
      <c r="BM113" s="92"/>
      <c r="BN113" s="12"/>
      <c r="BO113" s="12"/>
      <c r="BP113" s="100"/>
      <c r="BQ113" s="97"/>
      <c r="BR113" s="116"/>
      <c r="BS113" s="67"/>
      <c r="BT113" s="81"/>
      <c r="BU113" s="111"/>
      <c r="BV113" s="75"/>
    </row>
    <row r="114" spans="3:74">
      <c r="C114" s="71">
        <f t="shared" si="1"/>
        <v>5650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02"/>
      <c r="V114" s="102"/>
      <c r="W114" s="104"/>
      <c r="X114" s="67"/>
      <c r="Y114" s="12"/>
      <c r="Z114" s="12"/>
      <c r="AA114" s="12"/>
      <c r="AB114" s="12"/>
      <c r="AC114" s="12"/>
      <c r="AD114" s="12"/>
      <c r="AE114" s="12"/>
      <c r="AF114" s="12"/>
      <c r="AG114" s="68"/>
      <c r="AH114" s="12"/>
      <c r="AI114" s="12"/>
      <c r="AJ114" s="12"/>
      <c r="AK114" s="12"/>
      <c r="AL114" s="12"/>
      <c r="AM114" s="88"/>
      <c r="AN114" s="67"/>
      <c r="AO114" s="12"/>
      <c r="AP114" s="12"/>
      <c r="AQ114" s="75"/>
      <c r="AR114" s="67"/>
      <c r="AS114" s="12"/>
      <c r="AT114" s="12"/>
      <c r="AU114" s="92"/>
      <c r="AV114" s="73"/>
      <c r="AW114" s="92"/>
      <c r="AX114" s="75"/>
      <c r="AY114" s="67"/>
      <c r="AZ114" s="12"/>
      <c r="BA114" s="12"/>
      <c r="BB114" s="12"/>
      <c r="BC114" s="12"/>
      <c r="BD114" s="12"/>
      <c r="BE114" s="12"/>
      <c r="BF114" s="12"/>
      <c r="BG114" s="12"/>
      <c r="BH114" s="96"/>
      <c r="BI114" s="83"/>
      <c r="BJ114" s="83"/>
      <c r="BK114" s="108"/>
      <c r="BL114" s="101"/>
      <c r="BM114" s="92"/>
      <c r="BN114" s="12"/>
      <c r="BO114" s="12"/>
      <c r="BP114" s="100"/>
      <c r="BQ114" s="97"/>
      <c r="BR114" s="116"/>
      <c r="BS114" s="67"/>
      <c r="BT114" s="81"/>
      <c r="BU114" s="111"/>
      <c r="BV114" s="75"/>
    </row>
    <row r="115" spans="3:74">
      <c r="C115" s="71">
        <f t="shared" si="1"/>
        <v>5600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02"/>
      <c r="V115" s="102"/>
      <c r="W115" s="104"/>
      <c r="X115" s="67"/>
      <c r="Y115" s="12"/>
      <c r="Z115" s="12"/>
      <c r="AA115" s="12"/>
      <c r="AB115" s="12"/>
      <c r="AC115" s="12"/>
      <c r="AD115" s="12"/>
      <c r="AE115" s="12"/>
      <c r="AF115" s="12"/>
      <c r="AG115" s="68"/>
      <c r="AH115" s="12"/>
      <c r="AI115" s="12"/>
      <c r="AJ115" s="12"/>
      <c r="AK115" s="12"/>
      <c r="AL115" s="12"/>
      <c r="AM115" s="81"/>
      <c r="AN115" s="67"/>
      <c r="AO115" s="12"/>
      <c r="AP115" s="12"/>
      <c r="AQ115" s="75"/>
      <c r="AR115" s="67"/>
      <c r="AS115" s="12"/>
      <c r="AT115" s="12"/>
      <c r="AU115" s="92"/>
      <c r="AV115" s="73"/>
      <c r="AW115" s="92"/>
      <c r="AX115" s="104"/>
      <c r="AY115" s="67"/>
      <c r="AZ115" s="12"/>
      <c r="BA115" s="12"/>
      <c r="BB115" s="12"/>
      <c r="BC115" s="12"/>
      <c r="BD115" s="12"/>
      <c r="BE115" s="12"/>
      <c r="BF115" s="12"/>
      <c r="BG115" s="12"/>
      <c r="BH115" s="96"/>
      <c r="BI115" s="83"/>
      <c r="BJ115" s="83"/>
      <c r="BK115" s="108"/>
      <c r="BL115" s="101"/>
      <c r="BM115" s="92"/>
      <c r="BN115" s="12"/>
      <c r="BO115" s="12"/>
      <c r="BP115" s="100"/>
      <c r="BQ115" s="97"/>
      <c r="BR115" s="116"/>
      <c r="BS115" s="67"/>
      <c r="BT115" s="81"/>
      <c r="BU115" s="111"/>
      <c r="BV115" s="75"/>
    </row>
    <row r="116" spans="3:74">
      <c r="C116" s="71">
        <f t="shared" si="1"/>
        <v>5550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02"/>
      <c r="V116" s="102"/>
      <c r="W116" s="104"/>
      <c r="X116" s="67"/>
      <c r="Y116" s="12"/>
      <c r="Z116" s="12"/>
      <c r="AA116" s="12"/>
      <c r="AB116" s="12"/>
      <c r="AC116" s="12"/>
      <c r="AD116" s="12"/>
      <c r="AE116" s="12"/>
      <c r="AF116" s="12"/>
      <c r="AG116" s="68"/>
      <c r="AH116" s="12"/>
      <c r="AI116" s="12"/>
      <c r="AJ116" s="12"/>
      <c r="AK116" s="12"/>
      <c r="AL116" s="12"/>
      <c r="AM116" s="81"/>
      <c r="AN116" s="67"/>
      <c r="AO116" s="12"/>
      <c r="AP116" s="12"/>
      <c r="AQ116" s="75"/>
      <c r="AR116" s="67"/>
      <c r="AS116" s="12"/>
      <c r="AT116" s="12"/>
      <c r="AU116" s="92"/>
      <c r="AV116" s="73"/>
      <c r="AW116" s="92"/>
      <c r="AX116" s="104"/>
      <c r="AY116" s="67"/>
      <c r="AZ116" s="12"/>
      <c r="BA116" s="12"/>
      <c r="BB116" s="12"/>
      <c r="BC116" s="12"/>
      <c r="BD116" s="12"/>
      <c r="BE116" s="12"/>
      <c r="BF116" s="12"/>
      <c r="BG116" s="12"/>
      <c r="BH116" s="96"/>
      <c r="BI116" s="83"/>
      <c r="BJ116" s="83"/>
      <c r="BK116" s="108"/>
      <c r="BL116" s="101"/>
      <c r="BM116" s="92"/>
      <c r="BN116" s="12"/>
      <c r="BO116" s="12"/>
      <c r="BP116" s="100"/>
      <c r="BQ116" s="97"/>
      <c r="BR116" s="116"/>
      <c r="BS116" s="67"/>
      <c r="BT116" s="81"/>
      <c r="BU116" s="111"/>
      <c r="BV116" s="75"/>
    </row>
    <row r="117" spans="3:74">
      <c r="C117" s="71">
        <f t="shared" si="1"/>
        <v>5500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02"/>
      <c r="V117" s="102"/>
      <c r="W117" s="104"/>
      <c r="X117" s="67"/>
      <c r="Y117" s="12"/>
      <c r="Z117" s="12"/>
      <c r="AA117" s="12"/>
      <c r="AB117" s="12"/>
      <c r="AC117" s="12"/>
      <c r="AD117" s="12"/>
      <c r="AE117" s="12"/>
      <c r="AF117" s="12"/>
      <c r="AG117" s="68"/>
      <c r="AH117" s="12"/>
      <c r="AI117" s="12"/>
      <c r="AJ117" s="12"/>
      <c r="AK117" s="12"/>
      <c r="AL117" s="12"/>
      <c r="AM117" s="90"/>
      <c r="AN117" s="67"/>
      <c r="AO117" s="12"/>
      <c r="AP117" s="12"/>
      <c r="AQ117" s="75"/>
      <c r="AR117" s="67"/>
      <c r="AS117" s="12"/>
      <c r="AT117" s="12"/>
      <c r="AU117" s="92"/>
      <c r="AV117" s="73"/>
      <c r="AW117" s="92"/>
      <c r="AX117" s="104"/>
      <c r="AY117" s="67"/>
      <c r="AZ117" s="12"/>
      <c r="BA117" s="12"/>
      <c r="BB117" s="12"/>
      <c r="BC117" s="12"/>
      <c r="BD117" s="12"/>
      <c r="BE117" s="12"/>
      <c r="BF117" s="12"/>
      <c r="BG117" s="94"/>
      <c r="BH117" s="96"/>
      <c r="BI117" s="83"/>
      <c r="BJ117" s="83"/>
      <c r="BK117" s="108"/>
      <c r="BL117" s="101"/>
      <c r="BM117" s="92"/>
      <c r="BN117" s="12"/>
      <c r="BO117" s="12"/>
      <c r="BP117" s="100"/>
      <c r="BQ117" s="97"/>
      <c r="BR117" s="116"/>
      <c r="BS117" s="67"/>
      <c r="BT117" s="81"/>
      <c r="BU117" s="111"/>
      <c r="BV117" s="75"/>
    </row>
    <row r="118" spans="3:74">
      <c r="C118" s="71">
        <f t="shared" si="1"/>
        <v>5450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02"/>
      <c r="V118" s="102"/>
      <c r="W118" s="104"/>
      <c r="X118" s="67"/>
      <c r="Y118" s="12"/>
      <c r="Z118" s="12"/>
      <c r="AA118" s="12"/>
      <c r="AB118" s="12"/>
      <c r="AC118" s="12"/>
      <c r="AD118" s="12"/>
      <c r="AE118" s="12"/>
      <c r="AF118" s="12"/>
      <c r="AG118" s="68"/>
      <c r="AH118" s="12"/>
      <c r="AI118" s="12"/>
      <c r="AJ118" s="12"/>
      <c r="AK118" s="12"/>
      <c r="AL118" s="12"/>
      <c r="AM118" s="90"/>
      <c r="AN118" s="67"/>
      <c r="AO118" s="12"/>
      <c r="AP118" s="12"/>
      <c r="AQ118" s="75"/>
      <c r="AR118" s="67"/>
      <c r="AS118" s="12"/>
      <c r="AT118" s="12"/>
      <c r="AU118" s="92"/>
      <c r="AV118" s="73"/>
      <c r="AW118" s="92"/>
      <c r="AX118" s="104"/>
      <c r="AY118" s="67"/>
      <c r="AZ118" s="12"/>
      <c r="BA118" s="12"/>
      <c r="BB118" s="12"/>
      <c r="BC118" s="12"/>
      <c r="BD118" s="12"/>
      <c r="BE118" s="12"/>
      <c r="BF118" s="12"/>
      <c r="BG118" s="96"/>
      <c r="BH118" s="96"/>
      <c r="BI118" s="83"/>
      <c r="BJ118" s="83"/>
      <c r="BK118" s="108"/>
      <c r="BL118" s="101"/>
      <c r="BM118" s="92"/>
      <c r="BN118" s="12"/>
      <c r="BO118" s="12"/>
      <c r="BP118" s="100"/>
      <c r="BQ118" s="97"/>
      <c r="BR118" s="116"/>
      <c r="BS118" s="67"/>
      <c r="BT118" s="81"/>
      <c r="BU118" s="111"/>
      <c r="BV118" s="75"/>
    </row>
    <row r="119" spans="3:74">
      <c r="C119" s="71">
        <f t="shared" si="1"/>
        <v>5400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02"/>
      <c r="V119" s="102"/>
      <c r="W119" s="104"/>
      <c r="X119" s="67"/>
      <c r="Y119" s="12"/>
      <c r="Z119" s="12"/>
      <c r="AA119" s="12"/>
      <c r="AB119" s="12"/>
      <c r="AC119" s="12"/>
      <c r="AD119" s="12"/>
      <c r="AE119" s="12"/>
      <c r="AF119" s="12"/>
      <c r="AG119" s="68"/>
      <c r="AH119" s="12"/>
      <c r="AI119" s="12"/>
      <c r="AJ119" s="12"/>
      <c r="AK119" s="12"/>
      <c r="AL119" s="12"/>
      <c r="AM119" s="90"/>
      <c r="AN119" s="67"/>
      <c r="AO119" s="12"/>
      <c r="AP119" s="12"/>
      <c r="AQ119" s="75"/>
      <c r="AR119" s="67"/>
      <c r="AS119" s="12"/>
      <c r="AT119" s="12"/>
      <c r="AU119" s="92"/>
      <c r="AV119" s="73"/>
      <c r="AW119" s="92"/>
      <c r="AX119" s="104"/>
      <c r="AY119" s="67"/>
      <c r="AZ119" s="12"/>
      <c r="BA119" s="12"/>
      <c r="BB119" s="12"/>
      <c r="BC119" s="12"/>
      <c r="BD119" s="12"/>
      <c r="BE119" s="12"/>
      <c r="BF119" s="12"/>
      <c r="BG119" s="96"/>
      <c r="BH119" s="96"/>
      <c r="BI119" s="83"/>
      <c r="BJ119" s="83"/>
      <c r="BK119" s="108"/>
      <c r="BL119" s="101"/>
      <c r="BM119" s="92"/>
      <c r="BN119" s="12"/>
      <c r="BO119" s="12"/>
      <c r="BP119" s="69"/>
      <c r="BQ119" s="97"/>
      <c r="BR119" s="116"/>
      <c r="BS119" s="67"/>
      <c r="BT119" s="81"/>
      <c r="BU119" s="111"/>
      <c r="BV119" s="75"/>
    </row>
    <row r="120" spans="3:74">
      <c r="C120" s="71">
        <f t="shared" si="1"/>
        <v>5350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02"/>
      <c r="V120" s="102"/>
      <c r="W120" s="104"/>
      <c r="X120" s="67"/>
      <c r="Y120" s="12"/>
      <c r="Z120" s="12"/>
      <c r="AA120" s="12"/>
      <c r="AB120" s="12"/>
      <c r="AC120" s="12"/>
      <c r="AD120" s="12"/>
      <c r="AE120" s="12"/>
      <c r="AF120" s="12"/>
      <c r="AG120" s="68"/>
      <c r="AH120" s="12"/>
      <c r="AI120" s="12"/>
      <c r="AJ120" s="12"/>
      <c r="AK120" s="12"/>
      <c r="AL120" s="12"/>
      <c r="AM120" s="90"/>
      <c r="AN120" s="67"/>
      <c r="AO120" s="12"/>
      <c r="AP120" s="12"/>
      <c r="AQ120" s="75"/>
      <c r="AR120" s="67"/>
      <c r="AS120" s="12"/>
      <c r="AT120" s="12"/>
      <c r="AU120" s="92"/>
      <c r="AV120" s="73"/>
      <c r="AW120" s="92"/>
      <c r="AX120" s="104"/>
      <c r="AY120" s="67"/>
      <c r="AZ120" s="12"/>
      <c r="BA120" s="12"/>
      <c r="BB120" s="12"/>
      <c r="BC120" s="12"/>
      <c r="BD120" s="12"/>
      <c r="BE120" s="12"/>
      <c r="BF120" s="94"/>
      <c r="BG120" s="96"/>
      <c r="BH120" s="96"/>
      <c r="BI120" s="83"/>
      <c r="BJ120" s="83"/>
      <c r="BK120" s="108"/>
      <c r="BL120" s="101"/>
      <c r="BM120" s="117"/>
      <c r="BN120" s="79"/>
      <c r="BO120" s="12"/>
      <c r="BP120" s="78"/>
      <c r="BQ120" s="97"/>
      <c r="BR120" s="116"/>
      <c r="BS120" s="67"/>
      <c r="BT120" s="81"/>
      <c r="BU120" s="111"/>
      <c r="BV120" s="75"/>
    </row>
    <row r="121" spans="3:74">
      <c r="C121" s="71">
        <f t="shared" si="1"/>
        <v>5300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02"/>
      <c r="V121" s="102"/>
      <c r="W121" s="104"/>
      <c r="X121" s="67"/>
      <c r="Y121" s="12"/>
      <c r="Z121" s="12"/>
      <c r="AA121" s="12"/>
      <c r="AB121" s="12"/>
      <c r="AC121" s="12"/>
      <c r="AD121" s="12"/>
      <c r="AE121" s="12"/>
      <c r="AF121" s="12"/>
      <c r="AG121" s="68"/>
      <c r="AH121" s="12"/>
      <c r="AI121" s="12"/>
      <c r="AJ121" s="12"/>
      <c r="AK121" s="12"/>
      <c r="AL121" s="12"/>
      <c r="AM121" s="90"/>
      <c r="AN121" s="67"/>
      <c r="AO121" s="12"/>
      <c r="AP121" s="12"/>
      <c r="AQ121" s="75"/>
      <c r="AR121" s="67"/>
      <c r="AS121" s="12"/>
      <c r="AT121" s="12"/>
      <c r="AU121" s="92"/>
      <c r="AV121" s="73"/>
      <c r="AW121" s="92"/>
      <c r="AX121" s="104"/>
      <c r="AY121" s="67"/>
      <c r="AZ121" s="12"/>
      <c r="BA121" s="12"/>
      <c r="BB121" s="12"/>
      <c r="BC121" s="12"/>
      <c r="BD121" s="12"/>
      <c r="BE121" s="12"/>
      <c r="BF121" s="96"/>
      <c r="BG121" s="96"/>
      <c r="BH121" s="96"/>
      <c r="BI121" s="83"/>
      <c r="BJ121" s="83"/>
      <c r="BK121" s="108"/>
      <c r="BL121" s="101"/>
      <c r="BM121" s="104"/>
      <c r="BN121" s="70"/>
      <c r="BO121" s="67"/>
      <c r="BP121" s="69"/>
      <c r="BQ121" s="97"/>
      <c r="BR121" s="116"/>
      <c r="BS121" s="67"/>
      <c r="BT121" s="81"/>
      <c r="BU121" s="111"/>
      <c r="BV121" s="75"/>
    </row>
    <row r="122" spans="3:74">
      <c r="C122" s="71">
        <f t="shared" si="1"/>
        <v>5250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02"/>
      <c r="V122" s="102"/>
      <c r="W122" s="104"/>
      <c r="X122" s="67"/>
      <c r="Y122" s="12"/>
      <c r="Z122" s="12"/>
      <c r="AA122" s="12"/>
      <c r="AB122" s="12"/>
      <c r="AC122" s="12"/>
      <c r="AD122" s="12"/>
      <c r="AE122" s="12"/>
      <c r="AF122" s="12"/>
      <c r="AG122" s="68"/>
      <c r="AH122" s="12"/>
      <c r="AI122" s="12"/>
      <c r="AJ122" s="12"/>
      <c r="AK122" s="12"/>
      <c r="AL122" s="12"/>
      <c r="AM122" s="90"/>
      <c r="AN122" s="67"/>
      <c r="AO122" s="12"/>
      <c r="AP122" s="12"/>
      <c r="AQ122" s="75"/>
      <c r="AR122" s="67"/>
      <c r="AS122" s="12"/>
      <c r="AT122" s="12"/>
      <c r="AU122" s="92"/>
      <c r="AV122" s="118"/>
      <c r="AW122" s="92"/>
      <c r="AX122" s="104"/>
      <c r="AY122" s="67"/>
      <c r="AZ122" s="12"/>
      <c r="BA122" s="12"/>
      <c r="BB122" s="12"/>
      <c r="BC122" s="12"/>
      <c r="BD122" s="12"/>
      <c r="BE122" s="12"/>
      <c r="BF122" s="95"/>
      <c r="BG122" s="95"/>
      <c r="BH122" s="70"/>
      <c r="BI122" s="73"/>
      <c r="BJ122" s="73"/>
      <c r="BK122" s="108"/>
      <c r="BL122" s="119"/>
      <c r="BM122" s="92"/>
      <c r="BN122" s="120"/>
      <c r="BO122" s="67"/>
      <c r="BP122" s="69"/>
      <c r="BQ122" s="97"/>
      <c r="BR122" s="116"/>
      <c r="BS122" s="67"/>
      <c r="BT122" s="69"/>
      <c r="BU122" s="111"/>
      <c r="BV122" s="75"/>
    </row>
    <row r="123" spans="3:74">
      <c r="C123" s="71">
        <f t="shared" si="1"/>
        <v>5200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02"/>
      <c r="V123" s="102"/>
      <c r="W123" s="104"/>
      <c r="X123" s="67"/>
      <c r="Y123" s="12"/>
      <c r="Z123" s="12"/>
      <c r="AA123" s="12"/>
      <c r="AB123" s="12"/>
      <c r="AC123" s="12"/>
      <c r="AD123" s="12"/>
      <c r="AE123" s="12"/>
      <c r="AF123" s="12"/>
      <c r="AG123" s="68"/>
      <c r="AH123" s="12"/>
      <c r="AI123" s="12"/>
      <c r="AJ123" s="12"/>
      <c r="AK123" s="12"/>
      <c r="AL123" s="12"/>
      <c r="AM123" s="90"/>
      <c r="AN123" s="67"/>
      <c r="AO123" s="12"/>
      <c r="AP123" s="12"/>
      <c r="AQ123" s="75"/>
      <c r="AR123" s="67"/>
      <c r="AS123" s="12"/>
      <c r="AT123" s="12"/>
      <c r="AU123" s="92"/>
      <c r="AV123" s="118"/>
      <c r="AW123" s="92"/>
      <c r="AX123" s="104"/>
      <c r="AY123" s="67"/>
      <c r="AZ123" s="79"/>
      <c r="BA123" s="79"/>
      <c r="BB123" s="12"/>
      <c r="BC123" s="79"/>
      <c r="BD123" s="12"/>
      <c r="BE123" s="121"/>
      <c r="BF123" s="122"/>
      <c r="BG123" s="122"/>
      <c r="BH123" s="123"/>
      <c r="BI123" s="83"/>
      <c r="BJ123" s="83"/>
      <c r="BK123" s="108"/>
      <c r="BL123" s="124"/>
      <c r="BM123" s="125"/>
      <c r="BN123" s="126"/>
      <c r="BO123" s="67"/>
      <c r="BP123" s="69"/>
      <c r="BQ123" s="97"/>
      <c r="BR123" s="116"/>
      <c r="BS123" s="127"/>
      <c r="BT123" s="81"/>
      <c r="BU123" s="111"/>
      <c r="BV123" s="75"/>
    </row>
    <row r="124" spans="3:74">
      <c r="C124" s="71">
        <f t="shared" si="1"/>
        <v>5150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02"/>
      <c r="V124" s="102"/>
      <c r="W124" s="104"/>
      <c r="X124" s="67"/>
      <c r="Y124" s="12"/>
      <c r="Z124" s="12"/>
      <c r="AA124" s="12"/>
      <c r="AB124" s="12"/>
      <c r="AC124" s="12"/>
      <c r="AD124" s="12"/>
      <c r="AE124" s="12"/>
      <c r="AF124" s="12"/>
      <c r="AG124" s="68"/>
      <c r="AH124" s="12"/>
      <c r="AI124" s="12"/>
      <c r="AJ124" s="12"/>
      <c r="AK124" s="12"/>
      <c r="AL124" s="12"/>
      <c r="AM124" s="90"/>
      <c r="AN124" s="67"/>
      <c r="AO124" s="12"/>
      <c r="AP124" s="12"/>
      <c r="AQ124" s="75"/>
      <c r="AR124" s="67"/>
      <c r="AS124" s="12"/>
      <c r="AT124" s="12"/>
      <c r="AU124" s="92"/>
      <c r="AV124" s="118"/>
      <c r="AW124" s="92"/>
      <c r="AX124" s="104"/>
      <c r="AY124" s="128"/>
      <c r="AZ124" s="12"/>
      <c r="BA124" s="12"/>
      <c r="BB124" s="129"/>
      <c r="BC124" s="12"/>
      <c r="BD124" s="129"/>
      <c r="BE124" s="12"/>
      <c r="BF124" s="105"/>
      <c r="BG124" s="95"/>
      <c r="BH124" s="130"/>
      <c r="BI124" s="131"/>
      <c r="BJ124" s="131"/>
      <c r="BK124" s="132"/>
      <c r="BL124" s="101"/>
      <c r="BM124" s="92"/>
      <c r="BN124" s="126"/>
      <c r="BO124" s="67"/>
      <c r="BP124" s="69"/>
      <c r="BQ124" s="97"/>
      <c r="BR124" s="116"/>
      <c r="BS124" s="86"/>
      <c r="BT124" s="81"/>
      <c r="BU124" s="111"/>
      <c r="BV124" s="75"/>
    </row>
    <row r="125" spans="3:74">
      <c r="C125" s="71">
        <f t="shared" si="1"/>
        <v>5100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02"/>
      <c r="V125" s="102"/>
      <c r="W125" s="104"/>
      <c r="X125" s="67"/>
      <c r="Y125" s="12"/>
      <c r="Z125" s="12"/>
      <c r="AA125" s="12"/>
      <c r="AB125" s="12"/>
      <c r="AC125" s="12"/>
      <c r="AD125" s="12"/>
      <c r="AE125" s="12"/>
      <c r="AF125" s="12"/>
      <c r="AG125" s="68"/>
      <c r="AH125" s="12"/>
      <c r="AI125" s="12"/>
      <c r="AJ125" s="12"/>
      <c r="AK125" s="12"/>
      <c r="AL125" s="12"/>
      <c r="AM125" s="90"/>
      <c r="AN125" s="67"/>
      <c r="AO125" s="12"/>
      <c r="AP125" s="12"/>
      <c r="AQ125" s="75"/>
      <c r="AR125" s="67"/>
      <c r="AS125" s="12"/>
      <c r="AT125" s="12"/>
      <c r="AU125" s="92"/>
      <c r="AV125" s="118"/>
      <c r="AW125" s="92"/>
      <c r="AX125" s="104"/>
      <c r="AY125" s="67"/>
      <c r="AZ125" s="12"/>
      <c r="BA125" s="12"/>
      <c r="BB125" s="12"/>
      <c r="BC125" s="12"/>
      <c r="BD125" s="12"/>
      <c r="BE125" s="12"/>
      <c r="BF125" s="105"/>
      <c r="BG125" s="100"/>
      <c r="BH125" s="100"/>
      <c r="BI125" s="83"/>
      <c r="BJ125" s="83"/>
      <c r="BK125" s="69"/>
      <c r="BL125" s="101"/>
      <c r="BM125" s="92"/>
      <c r="BN125" s="110"/>
      <c r="BO125" s="67"/>
      <c r="BP125" s="69"/>
      <c r="BQ125" s="97"/>
      <c r="BR125" s="116"/>
      <c r="BS125" s="86"/>
      <c r="BT125" s="81"/>
      <c r="BU125" s="111"/>
      <c r="BV125" s="75"/>
    </row>
    <row r="126" spans="3:74">
      <c r="C126" s="71">
        <f t="shared" si="1"/>
        <v>5050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02"/>
      <c r="V126" s="102"/>
      <c r="W126" s="104"/>
      <c r="X126" s="67"/>
      <c r="Y126" s="12"/>
      <c r="Z126" s="12"/>
      <c r="AA126" s="12"/>
      <c r="AB126" s="12"/>
      <c r="AC126" s="12"/>
      <c r="AD126" s="12"/>
      <c r="AE126" s="12"/>
      <c r="AF126" s="12"/>
      <c r="AG126" s="68"/>
      <c r="AH126" s="12"/>
      <c r="AI126" s="12"/>
      <c r="AJ126" s="12"/>
      <c r="AK126" s="12"/>
      <c r="AL126" s="12"/>
      <c r="AM126" s="90"/>
      <c r="AN126" s="67"/>
      <c r="AO126" s="12"/>
      <c r="AP126" s="12"/>
      <c r="AQ126" s="75"/>
      <c r="AR126" s="67"/>
      <c r="AS126" s="12"/>
      <c r="AT126" s="12"/>
      <c r="AU126" s="92"/>
      <c r="AV126" s="118"/>
      <c r="AW126" s="92"/>
      <c r="AX126" s="104"/>
      <c r="AY126" s="67"/>
      <c r="AZ126" s="12"/>
      <c r="BA126" s="12"/>
      <c r="BB126" s="12"/>
      <c r="BC126" s="12"/>
      <c r="BD126" s="12"/>
      <c r="BE126" s="96"/>
      <c r="BF126" s="69"/>
      <c r="BG126" s="100"/>
      <c r="BH126" s="100"/>
      <c r="BI126" s="83"/>
      <c r="BJ126" s="83"/>
      <c r="BK126" s="108"/>
      <c r="BL126" s="101"/>
      <c r="BM126" s="104"/>
      <c r="BN126" s="78"/>
      <c r="BO126" s="67"/>
      <c r="BP126" s="69"/>
      <c r="BQ126" s="97"/>
      <c r="BR126" s="116"/>
      <c r="BS126" s="86"/>
      <c r="BT126" s="81"/>
      <c r="BU126" s="111"/>
      <c r="BV126" s="75"/>
    </row>
    <row r="127" spans="3:74">
      <c r="C127" s="71">
        <f t="shared" si="1"/>
        <v>5000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02"/>
      <c r="V127" s="102"/>
      <c r="W127" s="104"/>
      <c r="X127" s="67"/>
      <c r="Y127" s="12"/>
      <c r="Z127" s="12"/>
      <c r="AA127" s="12"/>
      <c r="AB127" s="12"/>
      <c r="AC127" s="12"/>
      <c r="AD127" s="12"/>
      <c r="AE127" s="12"/>
      <c r="AF127" s="12"/>
      <c r="AG127" s="68"/>
      <c r="AH127" s="12"/>
      <c r="AI127" s="12"/>
      <c r="AJ127" s="12"/>
      <c r="AK127" s="12"/>
      <c r="AL127" s="12"/>
      <c r="AM127" s="90"/>
      <c r="AN127" s="67"/>
      <c r="AO127" s="12"/>
      <c r="AP127" s="12"/>
      <c r="AQ127" s="75"/>
      <c r="AR127" s="67"/>
      <c r="AS127" s="12"/>
      <c r="AT127" s="12"/>
      <c r="AU127" s="92"/>
      <c r="AV127" s="118"/>
      <c r="AW127" s="92"/>
      <c r="AX127" s="104"/>
      <c r="AY127" s="67"/>
      <c r="AZ127" s="12"/>
      <c r="BA127" s="12"/>
      <c r="BB127" s="12"/>
      <c r="BC127" s="12"/>
      <c r="BD127" s="12"/>
      <c r="BE127" s="96"/>
      <c r="BF127" s="69"/>
      <c r="BG127" s="100"/>
      <c r="BH127" s="100"/>
      <c r="BI127" s="83"/>
      <c r="BJ127" s="83"/>
      <c r="BK127" s="108"/>
      <c r="BL127" s="101"/>
      <c r="BM127" s="104"/>
      <c r="BN127" s="78"/>
      <c r="BO127" s="67"/>
      <c r="BP127" s="69"/>
      <c r="BQ127" s="97"/>
      <c r="BR127" s="133"/>
      <c r="BS127" s="86"/>
      <c r="BT127" s="81"/>
      <c r="BU127" s="111"/>
      <c r="BV127" s="75"/>
    </row>
    <row r="128" spans="3:74">
      <c r="C128" s="71">
        <f t="shared" si="1"/>
        <v>4950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02"/>
      <c r="V128" s="102"/>
      <c r="W128" s="104"/>
      <c r="X128" s="67"/>
      <c r="Y128" s="12"/>
      <c r="Z128" s="12"/>
      <c r="AA128" s="12"/>
      <c r="AB128" s="12"/>
      <c r="AC128" s="12"/>
      <c r="AD128" s="12"/>
      <c r="AE128" s="12"/>
      <c r="AF128" s="12"/>
      <c r="AG128" s="68"/>
      <c r="AH128" s="12"/>
      <c r="AI128" s="12"/>
      <c r="AJ128" s="12"/>
      <c r="AK128" s="12"/>
      <c r="AL128" s="12"/>
      <c r="AM128" s="90"/>
      <c r="AN128" s="67"/>
      <c r="AO128" s="12"/>
      <c r="AP128" s="12"/>
      <c r="AQ128" s="75"/>
      <c r="AR128" s="67"/>
      <c r="AS128" s="12"/>
      <c r="AT128" s="12"/>
      <c r="AU128" s="92"/>
      <c r="AV128" s="118"/>
      <c r="AW128" s="92"/>
      <c r="AX128" s="104"/>
      <c r="AY128" s="67"/>
      <c r="AZ128" s="12"/>
      <c r="BA128" s="12"/>
      <c r="BB128" s="12"/>
      <c r="BC128" s="12"/>
      <c r="BD128" s="12"/>
      <c r="BE128" s="96"/>
      <c r="BF128" s="69"/>
      <c r="BG128" s="100"/>
      <c r="BH128" s="69"/>
      <c r="BI128" s="83"/>
      <c r="BJ128" s="83"/>
      <c r="BK128" s="108"/>
      <c r="BL128" s="101"/>
      <c r="BM128" s="104"/>
      <c r="BN128" s="78"/>
      <c r="BO128" s="67"/>
      <c r="BP128" s="69"/>
      <c r="BQ128" s="97"/>
      <c r="BR128" s="133"/>
      <c r="BS128" s="86"/>
      <c r="BT128" s="81"/>
      <c r="BU128" s="111"/>
      <c r="BV128" s="75"/>
    </row>
    <row r="129" spans="3:74">
      <c r="C129" s="71">
        <f t="shared" si="1"/>
        <v>4900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02"/>
      <c r="V129" s="102"/>
      <c r="W129" s="104"/>
      <c r="X129" s="67"/>
      <c r="Y129" s="12"/>
      <c r="Z129" s="12"/>
      <c r="AA129" s="12"/>
      <c r="AB129" s="12"/>
      <c r="AC129" s="12"/>
      <c r="AD129" s="12"/>
      <c r="AE129" s="12"/>
      <c r="AF129" s="12"/>
      <c r="AG129" s="68"/>
      <c r="AH129" s="12"/>
      <c r="AI129" s="12"/>
      <c r="AJ129" s="12"/>
      <c r="AK129" s="12"/>
      <c r="AL129" s="12"/>
      <c r="AM129" s="90"/>
      <c r="AN129" s="67"/>
      <c r="AO129" s="12"/>
      <c r="AP129" s="12"/>
      <c r="AQ129" s="75"/>
      <c r="AR129" s="67"/>
      <c r="AS129" s="12"/>
      <c r="AT129" s="12"/>
      <c r="AU129" s="92"/>
      <c r="AV129" s="118"/>
      <c r="AW129" s="92"/>
      <c r="AX129" s="104"/>
      <c r="AY129" s="67"/>
      <c r="AZ129" s="12"/>
      <c r="BA129" s="12"/>
      <c r="BB129" s="12"/>
      <c r="BC129" s="12"/>
      <c r="BD129" s="12"/>
      <c r="BE129" s="96"/>
      <c r="BF129" s="69"/>
      <c r="BG129" s="100"/>
      <c r="BH129" s="69"/>
      <c r="BI129" s="83"/>
      <c r="BJ129" s="83"/>
      <c r="BK129" s="108"/>
      <c r="BL129" s="101"/>
      <c r="BM129" s="104"/>
      <c r="BN129" s="119"/>
      <c r="BO129" s="67"/>
      <c r="BP129" s="69"/>
      <c r="BQ129" s="97"/>
      <c r="BR129" s="133"/>
      <c r="BS129" s="86"/>
      <c r="BT129" s="81"/>
      <c r="BU129" s="111"/>
      <c r="BV129" s="75"/>
    </row>
    <row r="130" spans="3:74">
      <c r="C130" s="71">
        <f t="shared" si="1"/>
        <v>4850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02"/>
      <c r="V130" s="102"/>
      <c r="W130" s="104"/>
      <c r="X130" s="67"/>
      <c r="Y130" s="12"/>
      <c r="Z130" s="12"/>
      <c r="AA130" s="12"/>
      <c r="AB130" s="12"/>
      <c r="AC130" s="12"/>
      <c r="AD130" s="12"/>
      <c r="AE130" s="12"/>
      <c r="AF130" s="12"/>
      <c r="AG130" s="68"/>
      <c r="AH130" s="12"/>
      <c r="AI130" s="12"/>
      <c r="AJ130" s="12"/>
      <c r="AK130" s="12"/>
      <c r="AL130" s="12"/>
      <c r="AM130" s="90"/>
      <c r="AN130" s="67"/>
      <c r="AO130" s="12"/>
      <c r="AP130" s="12"/>
      <c r="AQ130" s="75"/>
      <c r="AR130" s="67"/>
      <c r="AS130" s="12"/>
      <c r="AT130" s="12"/>
      <c r="AU130" s="92"/>
      <c r="AV130" s="118"/>
      <c r="AW130" s="92"/>
      <c r="AX130" s="104"/>
      <c r="AY130" s="67"/>
      <c r="AZ130" s="12"/>
      <c r="BA130" s="12"/>
      <c r="BB130" s="12"/>
      <c r="BC130" s="12"/>
      <c r="BD130" s="12"/>
      <c r="BE130" s="96"/>
      <c r="BF130" s="101"/>
      <c r="BG130" s="100"/>
      <c r="BH130" s="69"/>
      <c r="BI130" s="83"/>
      <c r="BJ130" s="83"/>
      <c r="BK130" s="108"/>
      <c r="BL130" s="101"/>
      <c r="BM130" s="104"/>
      <c r="BN130" s="119"/>
      <c r="BO130" s="67"/>
      <c r="BP130" s="69"/>
      <c r="BQ130" s="97"/>
      <c r="BR130" s="133"/>
      <c r="BS130" s="87"/>
      <c r="BT130" s="81"/>
      <c r="BU130" s="111"/>
      <c r="BV130" s="75"/>
    </row>
    <row r="131" spans="3:74">
      <c r="C131" s="71">
        <f t="shared" si="1"/>
        <v>4800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02"/>
      <c r="V131" s="102"/>
      <c r="W131" s="104"/>
      <c r="X131" s="67"/>
      <c r="Y131" s="12"/>
      <c r="Z131" s="12"/>
      <c r="AA131" s="12"/>
      <c r="AB131" s="12"/>
      <c r="AC131" s="12"/>
      <c r="AD131" s="12"/>
      <c r="AE131" s="12"/>
      <c r="AF131" s="12"/>
      <c r="AG131" s="68"/>
      <c r="AH131" s="12"/>
      <c r="AI131" s="12"/>
      <c r="AJ131" s="12"/>
      <c r="AK131" s="12"/>
      <c r="AL131" s="12"/>
      <c r="AM131" s="90"/>
      <c r="AN131" s="67"/>
      <c r="AO131" s="12"/>
      <c r="AP131" s="12"/>
      <c r="AQ131" s="75"/>
      <c r="AR131" s="134"/>
      <c r="AS131" s="135"/>
      <c r="AT131" s="135"/>
      <c r="AU131" s="136"/>
      <c r="AV131" s="137"/>
      <c r="AW131" s="136"/>
      <c r="AX131" s="138"/>
      <c r="AY131" s="67"/>
      <c r="AZ131" s="12"/>
      <c r="BA131" s="12"/>
      <c r="BB131" s="12"/>
      <c r="BC131" s="12"/>
      <c r="BD131" s="12"/>
      <c r="BE131" s="96"/>
      <c r="BF131" s="101"/>
      <c r="BG131" s="100"/>
      <c r="BH131" s="69"/>
      <c r="BI131" s="83"/>
      <c r="BJ131" s="83"/>
      <c r="BK131" s="108"/>
      <c r="BL131" s="101"/>
      <c r="BM131" s="104"/>
      <c r="BN131" s="119"/>
      <c r="BO131" s="67"/>
      <c r="BP131" s="69"/>
      <c r="BQ131" s="97"/>
      <c r="BR131" s="133"/>
      <c r="BS131" s="89"/>
      <c r="BT131" s="81"/>
      <c r="BU131" s="111"/>
      <c r="BV131" s="75"/>
    </row>
    <row r="132" spans="3:74">
      <c r="C132" s="71">
        <f t="shared" si="1"/>
        <v>4750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02"/>
      <c r="V132" s="102"/>
      <c r="W132" s="104"/>
      <c r="X132" s="67"/>
      <c r="Y132" s="12"/>
      <c r="Z132" s="12"/>
      <c r="AA132" s="12"/>
      <c r="AB132" s="12"/>
      <c r="AC132" s="12"/>
      <c r="AD132" s="12"/>
      <c r="AE132" s="12"/>
      <c r="AF132" s="12"/>
      <c r="AG132" s="68"/>
      <c r="AH132" s="12"/>
      <c r="AI132" s="12"/>
      <c r="AJ132" s="12"/>
      <c r="AK132" s="12"/>
      <c r="AL132" s="12"/>
      <c r="AM132" s="90"/>
      <c r="AN132" s="67"/>
      <c r="AO132" s="12"/>
      <c r="AP132" s="12"/>
      <c r="AQ132" s="75"/>
      <c r="AR132" s="67"/>
      <c r="AS132" s="12"/>
      <c r="AT132" s="12"/>
      <c r="AU132" s="92"/>
      <c r="AV132" s="118"/>
      <c r="AW132" s="92"/>
      <c r="AX132" s="104"/>
      <c r="AY132" s="67"/>
      <c r="AZ132" s="12"/>
      <c r="BA132" s="12"/>
      <c r="BB132" s="12"/>
      <c r="BC132" s="12"/>
      <c r="BD132" s="12"/>
      <c r="BE132" s="96"/>
      <c r="BF132" s="101"/>
      <c r="BG132" s="69"/>
      <c r="BH132" s="69"/>
      <c r="BI132" s="83"/>
      <c r="BJ132" s="83"/>
      <c r="BK132" s="108"/>
      <c r="BL132" s="101"/>
      <c r="BM132" s="104"/>
      <c r="BN132" s="119"/>
      <c r="BO132" s="67"/>
      <c r="BP132" s="69"/>
      <c r="BQ132" s="97"/>
      <c r="BR132" s="133"/>
      <c r="BS132" s="89"/>
      <c r="BT132" s="81"/>
      <c r="BU132" s="111"/>
      <c r="BV132" s="75"/>
    </row>
    <row r="133" spans="3:74">
      <c r="C133" s="71">
        <f t="shared" si="1"/>
        <v>4700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02"/>
      <c r="V133" s="102"/>
      <c r="W133" s="104"/>
      <c r="X133" s="67"/>
      <c r="Y133" s="12"/>
      <c r="Z133" s="12"/>
      <c r="AA133" s="12"/>
      <c r="AB133" s="12"/>
      <c r="AC133" s="12"/>
      <c r="AD133" s="12"/>
      <c r="AE133" s="12"/>
      <c r="AF133" s="12"/>
      <c r="AG133" s="68"/>
      <c r="AH133" s="12"/>
      <c r="AI133" s="12"/>
      <c r="AJ133" s="12"/>
      <c r="AK133" s="12"/>
      <c r="AL133" s="12"/>
      <c r="AM133" s="90"/>
      <c r="AN133" s="67"/>
      <c r="AO133" s="12"/>
      <c r="AP133" s="12"/>
      <c r="AQ133" s="75"/>
      <c r="AR133" s="67"/>
      <c r="AS133" s="12"/>
      <c r="AT133" s="12"/>
      <c r="AU133" s="92"/>
      <c r="AV133" s="118"/>
      <c r="AW133" s="92"/>
      <c r="AX133" s="104"/>
      <c r="AY133" s="67"/>
      <c r="AZ133" s="12"/>
      <c r="BA133" s="12"/>
      <c r="BB133" s="12"/>
      <c r="BC133" s="12"/>
      <c r="BD133" s="12"/>
      <c r="BE133" s="96"/>
      <c r="BF133" s="101"/>
      <c r="BG133" s="69"/>
      <c r="BH133" s="69"/>
      <c r="BI133" s="83"/>
      <c r="BJ133" s="83"/>
      <c r="BK133" s="108"/>
      <c r="BL133" s="101"/>
      <c r="BM133" s="104"/>
      <c r="BN133" s="119"/>
      <c r="BO133" s="67"/>
      <c r="BP133" s="69"/>
      <c r="BQ133" s="97"/>
      <c r="BR133" s="133"/>
      <c r="BS133" s="89"/>
      <c r="BT133" s="81"/>
      <c r="BU133" s="111"/>
      <c r="BV133" s="75"/>
    </row>
    <row r="134" spans="3:74">
      <c r="C134" s="71">
        <f t="shared" si="1"/>
        <v>4650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02"/>
      <c r="V134" s="102"/>
      <c r="W134" s="104"/>
      <c r="X134" s="67"/>
      <c r="Y134" s="12"/>
      <c r="Z134" s="12"/>
      <c r="AA134" s="12"/>
      <c r="AB134" s="12"/>
      <c r="AC134" s="12"/>
      <c r="AD134" s="12"/>
      <c r="AE134" s="12"/>
      <c r="AF134" s="12"/>
      <c r="AG134" s="68"/>
      <c r="AH134" s="12"/>
      <c r="AI134" s="12"/>
      <c r="AJ134" s="12"/>
      <c r="AK134" s="12"/>
      <c r="AL134" s="12"/>
      <c r="AM134" s="97"/>
      <c r="AN134" s="67"/>
      <c r="AO134" s="12"/>
      <c r="AP134" s="12"/>
      <c r="AQ134" s="75"/>
      <c r="AR134" s="67"/>
      <c r="AS134" s="12"/>
      <c r="AT134" s="12"/>
      <c r="AU134" s="92"/>
      <c r="AV134" s="118"/>
      <c r="AW134" s="92"/>
      <c r="AX134" s="104"/>
      <c r="AY134" s="67"/>
      <c r="AZ134" s="12"/>
      <c r="BA134" s="12"/>
      <c r="BB134" s="12"/>
      <c r="BC134" s="12"/>
      <c r="BD134" s="12"/>
      <c r="BE134" s="96"/>
      <c r="BF134" s="101"/>
      <c r="BG134" s="101"/>
      <c r="BH134" s="69"/>
      <c r="BI134" s="83"/>
      <c r="BJ134" s="83"/>
      <c r="BK134" s="108"/>
      <c r="BL134" s="101"/>
      <c r="BM134" s="104"/>
      <c r="BN134" s="119"/>
      <c r="BO134" s="67"/>
      <c r="BP134" s="69"/>
      <c r="BQ134" s="97"/>
      <c r="BR134" s="133"/>
      <c r="BS134" s="89"/>
      <c r="BT134" s="81"/>
      <c r="BU134" s="111"/>
      <c r="BV134" s="75"/>
    </row>
    <row r="135" spans="3:74">
      <c r="C135" s="71">
        <f t="shared" si="1"/>
        <v>4600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02"/>
      <c r="V135" s="102"/>
      <c r="W135" s="104"/>
      <c r="X135" s="67"/>
      <c r="Y135" s="12"/>
      <c r="Z135" s="12"/>
      <c r="AA135" s="12"/>
      <c r="AB135" s="12"/>
      <c r="AC135" s="12"/>
      <c r="AD135" s="12"/>
      <c r="AE135" s="12"/>
      <c r="AF135" s="12"/>
      <c r="AG135" s="68"/>
      <c r="AH135" s="12"/>
      <c r="AI135" s="12"/>
      <c r="AJ135" s="12"/>
      <c r="AK135" s="12"/>
      <c r="AL135" s="12"/>
      <c r="AM135" s="97"/>
      <c r="AN135" s="67"/>
      <c r="AO135" s="12"/>
      <c r="AP135" s="12"/>
      <c r="AQ135" s="75"/>
      <c r="AR135" s="67"/>
      <c r="AS135" s="12"/>
      <c r="AT135" s="12"/>
      <c r="AU135" s="92"/>
      <c r="AV135" s="118"/>
      <c r="AW135" s="92"/>
      <c r="AX135" s="104"/>
      <c r="AY135" s="67"/>
      <c r="AZ135" s="12"/>
      <c r="BA135" s="12"/>
      <c r="BB135" s="12"/>
      <c r="BC135" s="12"/>
      <c r="BD135" s="94"/>
      <c r="BE135" s="100"/>
      <c r="BF135" s="101"/>
      <c r="BG135" s="101"/>
      <c r="BH135" s="69"/>
      <c r="BI135" s="83"/>
      <c r="BJ135" s="83"/>
      <c r="BK135" s="108"/>
      <c r="BL135" s="101"/>
      <c r="BM135" s="104"/>
      <c r="BN135" s="119"/>
      <c r="BO135" s="67"/>
      <c r="BP135" s="69"/>
      <c r="BQ135" s="97"/>
      <c r="BR135" s="133"/>
      <c r="BS135" s="89"/>
      <c r="BT135" s="81"/>
      <c r="BU135" s="111"/>
      <c r="BV135" s="75"/>
    </row>
    <row r="136" spans="3:74">
      <c r="C136" s="71">
        <f t="shared" ref="C136:C199" si="2">C135-50</f>
        <v>4550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02"/>
      <c r="V136" s="102"/>
      <c r="W136" s="104"/>
      <c r="X136" s="67"/>
      <c r="Y136" s="12"/>
      <c r="Z136" s="12"/>
      <c r="AA136" s="12"/>
      <c r="AB136" s="12"/>
      <c r="AC136" s="12"/>
      <c r="AD136" s="12"/>
      <c r="AE136" s="12"/>
      <c r="AF136" s="12"/>
      <c r="AG136" s="68"/>
      <c r="AH136" s="12"/>
      <c r="AI136" s="12"/>
      <c r="AJ136" s="12"/>
      <c r="AK136" s="12"/>
      <c r="AL136" s="12"/>
      <c r="AM136" s="97"/>
      <c r="AN136" s="67"/>
      <c r="AO136" s="12"/>
      <c r="AP136" s="12"/>
      <c r="AQ136" s="75"/>
      <c r="AR136" s="12"/>
      <c r="AS136" s="12"/>
      <c r="AT136" s="12"/>
      <c r="AU136" s="92"/>
      <c r="AV136" s="118"/>
      <c r="AW136" s="92"/>
      <c r="AX136" s="104"/>
      <c r="AY136" s="67"/>
      <c r="AZ136" s="12"/>
      <c r="BA136" s="12"/>
      <c r="BB136" s="12"/>
      <c r="BC136" s="12"/>
      <c r="BD136" s="96"/>
      <c r="BE136" s="100"/>
      <c r="BF136" s="101"/>
      <c r="BG136" s="101"/>
      <c r="BH136" s="69"/>
      <c r="BI136" s="83"/>
      <c r="BJ136" s="83"/>
      <c r="BK136" s="108"/>
      <c r="BL136" s="101"/>
      <c r="BM136" s="104"/>
      <c r="BN136" s="119"/>
      <c r="BO136" s="67"/>
      <c r="BP136" s="69"/>
      <c r="BQ136" s="97"/>
      <c r="BR136" s="133"/>
      <c r="BS136" s="89"/>
      <c r="BT136" s="81"/>
      <c r="BU136" s="111"/>
      <c r="BV136" s="75"/>
    </row>
    <row r="137" spans="3:74">
      <c r="C137" s="71">
        <f t="shared" si="2"/>
        <v>4500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02"/>
      <c r="V137" s="102"/>
      <c r="W137" s="104"/>
      <c r="X137" s="67"/>
      <c r="Y137" s="12"/>
      <c r="Z137" s="12"/>
      <c r="AA137" s="12"/>
      <c r="AB137" s="12"/>
      <c r="AC137" s="12"/>
      <c r="AD137" s="12"/>
      <c r="AE137" s="12"/>
      <c r="AF137" s="12"/>
      <c r="AG137" s="68"/>
      <c r="AH137" s="12"/>
      <c r="AI137" s="12"/>
      <c r="AJ137" s="12"/>
      <c r="AK137" s="12"/>
      <c r="AL137" s="12"/>
      <c r="AM137" s="97"/>
      <c r="AN137" s="67"/>
      <c r="AO137" s="12"/>
      <c r="AP137" s="12"/>
      <c r="AQ137" s="75"/>
      <c r="AR137" s="67"/>
      <c r="AS137" s="12"/>
      <c r="AT137" s="12"/>
      <c r="AU137" s="92"/>
      <c r="AV137" s="118"/>
      <c r="AW137" s="92"/>
      <c r="AX137" s="104"/>
      <c r="AY137" s="67"/>
      <c r="AZ137" s="12"/>
      <c r="BA137" s="12"/>
      <c r="BB137" s="12"/>
      <c r="BC137" s="12"/>
      <c r="BD137" s="96"/>
      <c r="BE137" s="100"/>
      <c r="BF137" s="101"/>
      <c r="BG137" s="101"/>
      <c r="BH137" s="69"/>
      <c r="BI137" s="83"/>
      <c r="BJ137" s="83"/>
      <c r="BK137" s="139"/>
      <c r="BL137" s="101"/>
      <c r="BM137" s="104"/>
      <c r="BN137" s="106"/>
      <c r="BO137" s="67"/>
      <c r="BP137" s="69"/>
      <c r="BQ137" s="97"/>
      <c r="BR137" s="133"/>
      <c r="BS137" s="89"/>
      <c r="BT137" s="81"/>
      <c r="BU137" s="111"/>
      <c r="BV137" s="75"/>
    </row>
    <row r="138" spans="3:74">
      <c r="C138" s="71">
        <f t="shared" si="2"/>
        <v>4450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02"/>
      <c r="V138" s="102"/>
      <c r="W138" s="104"/>
      <c r="X138" s="67"/>
      <c r="Y138" s="12"/>
      <c r="Z138" s="12"/>
      <c r="AA138" s="12"/>
      <c r="AB138" s="12"/>
      <c r="AC138" s="12"/>
      <c r="AD138" s="12"/>
      <c r="AE138" s="12"/>
      <c r="AF138" s="12"/>
      <c r="AG138" s="68"/>
      <c r="AH138" s="12"/>
      <c r="AI138" s="12"/>
      <c r="AJ138" s="12"/>
      <c r="AK138" s="12"/>
      <c r="AL138" s="12"/>
      <c r="AM138" s="97"/>
      <c r="AN138" s="67"/>
      <c r="AO138" s="12"/>
      <c r="AP138" s="12"/>
      <c r="AQ138" s="75"/>
      <c r="AR138" s="67"/>
      <c r="AS138" s="12"/>
      <c r="AT138" s="12"/>
      <c r="AU138" s="92"/>
      <c r="AV138" s="118"/>
      <c r="AW138" s="92"/>
      <c r="AX138" s="104"/>
      <c r="AY138" s="67"/>
      <c r="AZ138" s="12"/>
      <c r="BA138" s="12"/>
      <c r="BB138" s="12"/>
      <c r="BC138" s="12"/>
      <c r="BD138" s="96"/>
      <c r="BE138" s="100"/>
      <c r="BF138" s="101"/>
      <c r="BG138" s="101"/>
      <c r="BH138" s="69"/>
      <c r="BI138" s="83"/>
      <c r="BJ138" s="83"/>
      <c r="BK138" s="139"/>
      <c r="BL138" s="101"/>
      <c r="BM138" s="104"/>
      <c r="BN138" s="106"/>
      <c r="BO138" s="67"/>
      <c r="BP138" s="69"/>
      <c r="BQ138" s="97"/>
      <c r="BR138" s="133"/>
      <c r="BS138" s="89"/>
      <c r="BT138" s="81"/>
      <c r="BU138" s="111"/>
      <c r="BV138" s="75"/>
    </row>
    <row r="139" spans="3:74">
      <c r="C139" s="71">
        <f t="shared" si="2"/>
        <v>4400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02"/>
      <c r="V139" s="102"/>
      <c r="W139" s="104"/>
      <c r="X139" s="67"/>
      <c r="Y139" s="12"/>
      <c r="Z139" s="12"/>
      <c r="AA139" s="12"/>
      <c r="AB139" s="12"/>
      <c r="AC139" s="12"/>
      <c r="AD139" s="12"/>
      <c r="AE139" s="12"/>
      <c r="AF139" s="12"/>
      <c r="AG139" s="68"/>
      <c r="AH139" s="12"/>
      <c r="AI139" s="12"/>
      <c r="AJ139" s="12"/>
      <c r="AK139" s="12"/>
      <c r="AL139" s="12"/>
      <c r="AM139" s="140"/>
      <c r="AN139" s="134"/>
      <c r="AO139" s="135"/>
      <c r="AP139" s="135"/>
      <c r="AQ139" s="141"/>
      <c r="AR139" s="67"/>
      <c r="AS139" s="12"/>
      <c r="AT139" s="12"/>
      <c r="AU139" s="92"/>
      <c r="AV139" s="118"/>
      <c r="AW139" s="92"/>
      <c r="AX139" s="104"/>
      <c r="AY139" s="67"/>
      <c r="AZ139" s="12"/>
      <c r="BA139" s="12"/>
      <c r="BB139" s="12"/>
      <c r="BC139" s="94"/>
      <c r="BD139" s="96"/>
      <c r="BE139" s="100"/>
      <c r="BF139" s="101"/>
      <c r="BG139" s="101"/>
      <c r="BH139" s="69"/>
      <c r="BI139" s="83"/>
      <c r="BJ139" s="83"/>
      <c r="BK139" s="139"/>
      <c r="BL139" s="101"/>
      <c r="BM139" s="104"/>
      <c r="BN139" s="106"/>
      <c r="BO139" s="67"/>
      <c r="BP139" s="69"/>
      <c r="BQ139" s="97"/>
      <c r="BR139" s="133"/>
      <c r="BS139" s="89"/>
      <c r="BT139" s="81"/>
      <c r="BU139" s="111"/>
      <c r="BV139" s="75"/>
    </row>
    <row r="140" spans="3:74">
      <c r="C140" s="71">
        <f t="shared" si="2"/>
        <v>4350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02"/>
      <c r="V140" s="102"/>
      <c r="W140" s="104"/>
      <c r="X140" s="67"/>
      <c r="Y140" s="12"/>
      <c r="Z140" s="12"/>
      <c r="AA140" s="12"/>
      <c r="AB140" s="12"/>
      <c r="AC140" s="12"/>
      <c r="AD140" s="12"/>
      <c r="AE140" s="12"/>
      <c r="AF140" s="12"/>
      <c r="AG140" s="68"/>
      <c r="AH140" s="12"/>
      <c r="AI140" s="12"/>
      <c r="AJ140" s="12"/>
      <c r="AK140" s="12"/>
      <c r="AL140" s="12"/>
      <c r="AM140" s="97"/>
      <c r="AN140" s="67"/>
      <c r="AO140" s="12"/>
      <c r="AP140" s="12"/>
      <c r="AQ140" s="75"/>
      <c r="AR140" s="67"/>
      <c r="AS140" s="12"/>
      <c r="AT140" s="12"/>
      <c r="AU140" s="92"/>
      <c r="AV140" s="118"/>
      <c r="AW140" s="92"/>
      <c r="AX140" s="104"/>
      <c r="AY140" s="67"/>
      <c r="AZ140" s="12"/>
      <c r="BA140" s="12"/>
      <c r="BB140" s="12"/>
      <c r="BC140" s="96"/>
      <c r="BD140" s="96"/>
      <c r="BE140" s="100"/>
      <c r="BF140" s="101"/>
      <c r="BG140" s="101"/>
      <c r="BH140" s="69"/>
      <c r="BI140" s="83"/>
      <c r="BJ140" s="83"/>
      <c r="BK140" s="139"/>
      <c r="BL140" s="101"/>
      <c r="BM140" s="104"/>
      <c r="BN140" s="106"/>
      <c r="BO140" s="67"/>
      <c r="BP140" s="69"/>
      <c r="BQ140" s="97"/>
      <c r="BR140" s="133"/>
      <c r="BS140" s="89"/>
      <c r="BT140" s="81"/>
      <c r="BU140" s="111"/>
      <c r="BV140" s="75"/>
    </row>
    <row r="141" spans="3:74">
      <c r="C141" s="71">
        <f t="shared" si="2"/>
        <v>4300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02"/>
      <c r="V141" s="102"/>
      <c r="W141" s="104"/>
      <c r="X141" s="67"/>
      <c r="Y141" s="12"/>
      <c r="Z141" s="12"/>
      <c r="AA141" s="12"/>
      <c r="AB141" s="12"/>
      <c r="AC141" s="12"/>
      <c r="AD141" s="12"/>
      <c r="AE141" s="12"/>
      <c r="AF141" s="12"/>
      <c r="AG141" s="83"/>
      <c r="AH141" s="12"/>
      <c r="AI141" s="12"/>
      <c r="AJ141" s="12"/>
      <c r="AK141" s="12"/>
      <c r="AL141" s="12"/>
      <c r="AM141" s="97"/>
      <c r="AN141" s="67"/>
      <c r="AO141" s="12"/>
      <c r="AP141" s="12"/>
      <c r="AQ141" s="75"/>
      <c r="AR141" s="67"/>
      <c r="AS141" s="12"/>
      <c r="AT141" s="94"/>
      <c r="AU141" s="92"/>
      <c r="AV141" s="118"/>
      <c r="AW141" s="92"/>
      <c r="AX141" s="104"/>
      <c r="AY141" s="67"/>
      <c r="AZ141" s="12"/>
      <c r="BA141" s="12"/>
      <c r="BB141" s="94"/>
      <c r="BC141" s="96"/>
      <c r="BD141" s="100"/>
      <c r="BE141" s="100"/>
      <c r="BF141" s="101"/>
      <c r="BG141" s="101"/>
      <c r="BH141" s="69"/>
      <c r="BI141" s="83"/>
      <c r="BJ141" s="92"/>
      <c r="BK141" s="139"/>
      <c r="BL141" s="102"/>
      <c r="BM141" s="104"/>
      <c r="BN141" s="106"/>
      <c r="BO141" s="67"/>
      <c r="BP141" s="69"/>
      <c r="BQ141" s="97"/>
      <c r="BR141" s="133"/>
      <c r="BS141" s="89"/>
      <c r="BT141" s="81"/>
      <c r="BU141" s="111"/>
      <c r="BV141" s="75"/>
    </row>
    <row r="142" spans="3:74">
      <c r="C142" s="71">
        <f t="shared" si="2"/>
        <v>4250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02"/>
      <c r="V142" s="102"/>
      <c r="W142" s="104"/>
      <c r="X142" s="67"/>
      <c r="Y142" s="12"/>
      <c r="Z142" s="12"/>
      <c r="AA142" s="12"/>
      <c r="AB142" s="12"/>
      <c r="AC142" s="12"/>
      <c r="AD142" s="12"/>
      <c r="AE142" s="12"/>
      <c r="AF142" s="93"/>
      <c r="AG142" s="83"/>
      <c r="AH142" s="12"/>
      <c r="AI142" s="12"/>
      <c r="AJ142" s="12"/>
      <c r="AK142" s="12"/>
      <c r="AL142" s="12"/>
      <c r="AM142" s="97"/>
      <c r="AN142" s="67"/>
      <c r="AO142" s="12"/>
      <c r="AP142" s="94"/>
      <c r="AQ142" s="75"/>
      <c r="AR142" s="67"/>
      <c r="AS142" s="12"/>
      <c r="AT142" s="102"/>
      <c r="AU142" s="92"/>
      <c r="AV142" s="118"/>
      <c r="AW142" s="92"/>
      <c r="AX142" s="104"/>
      <c r="AY142" s="67"/>
      <c r="AZ142" s="12"/>
      <c r="BA142" s="12"/>
      <c r="BB142" s="96"/>
      <c r="BC142" s="100"/>
      <c r="BD142" s="100"/>
      <c r="BE142" s="100"/>
      <c r="BF142" s="101"/>
      <c r="BG142" s="102"/>
      <c r="BH142" s="69"/>
      <c r="BI142" s="83"/>
      <c r="BJ142" s="92"/>
      <c r="BK142" s="139"/>
      <c r="BL142" s="102"/>
      <c r="BM142" s="104"/>
      <c r="BN142" s="106"/>
      <c r="BO142" s="67"/>
      <c r="BP142" s="69"/>
      <c r="BQ142" s="97"/>
      <c r="BR142" s="133"/>
      <c r="BS142" s="89"/>
      <c r="BT142" s="81"/>
      <c r="BU142" s="111"/>
      <c r="BV142" s="75"/>
    </row>
    <row r="143" spans="3:74">
      <c r="C143" s="71">
        <f t="shared" si="2"/>
        <v>4200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02"/>
      <c r="V143" s="102"/>
      <c r="W143" s="104"/>
      <c r="X143" s="67"/>
      <c r="Y143" s="12"/>
      <c r="Z143" s="12"/>
      <c r="AA143" s="12"/>
      <c r="AB143" s="12"/>
      <c r="AC143" s="12"/>
      <c r="AD143" s="12"/>
      <c r="AE143" s="12"/>
      <c r="AF143" s="95"/>
      <c r="AG143" s="83"/>
      <c r="AH143" s="12"/>
      <c r="AI143" s="12"/>
      <c r="AJ143" s="12"/>
      <c r="AK143" s="12"/>
      <c r="AL143" s="12"/>
      <c r="AM143" s="97"/>
      <c r="AN143" s="67"/>
      <c r="AO143" s="12"/>
      <c r="AP143" s="96"/>
      <c r="AQ143" s="75"/>
      <c r="AR143" s="67"/>
      <c r="AS143" s="94"/>
      <c r="AT143" s="102"/>
      <c r="AU143" s="92"/>
      <c r="AV143" s="118"/>
      <c r="AW143" s="92"/>
      <c r="AX143" s="104"/>
      <c r="AY143" s="67"/>
      <c r="AZ143" s="12"/>
      <c r="BA143" s="12"/>
      <c r="BB143" s="96"/>
      <c r="BC143" s="100"/>
      <c r="BD143" s="142"/>
      <c r="BE143" s="100"/>
      <c r="BF143" s="101"/>
      <c r="BG143" s="102"/>
      <c r="BH143" s="69"/>
      <c r="BI143" s="83"/>
      <c r="BJ143" s="92"/>
      <c r="BK143" s="139"/>
      <c r="BL143" s="102"/>
      <c r="BM143" s="104"/>
      <c r="BN143" s="106"/>
      <c r="BO143" s="67"/>
      <c r="BP143" s="69"/>
      <c r="BQ143" s="97"/>
      <c r="BR143" s="133"/>
      <c r="BS143" s="89"/>
      <c r="BT143" s="97"/>
      <c r="BU143" s="111"/>
      <c r="BV143" s="75"/>
    </row>
    <row r="144" spans="3:74">
      <c r="C144" s="71">
        <f t="shared" si="2"/>
        <v>4150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02"/>
      <c r="V144" s="102"/>
      <c r="W144" s="104"/>
      <c r="X144" s="67"/>
      <c r="Y144" s="12"/>
      <c r="Z144" s="12"/>
      <c r="AA144" s="12"/>
      <c r="AB144" s="12"/>
      <c r="AC144" s="12"/>
      <c r="AD144" s="12"/>
      <c r="AE144" s="12"/>
      <c r="AF144" s="95"/>
      <c r="AG144" s="83"/>
      <c r="AH144" s="12"/>
      <c r="AI144" s="12"/>
      <c r="AJ144" s="12"/>
      <c r="AK144" s="12"/>
      <c r="AL144" s="12"/>
      <c r="AM144" s="97"/>
      <c r="AN144" s="67"/>
      <c r="AO144" s="12"/>
      <c r="AP144" s="69"/>
      <c r="AQ144" s="75"/>
      <c r="AR144" s="67"/>
      <c r="AS144" s="69"/>
      <c r="AT144" s="102"/>
      <c r="AU144" s="92"/>
      <c r="AV144" s="118"/>
      <c r="AW144" s="92"/>
      <c r="AX144" s="104"/>
      <c r="AY144" s="67"/>
      <c r="AZ144" s="12"/>
      <c r="BA144" s="12"/>
      <c r="BB144" s="96"/>
      <c r="BC144" s="100"/>
      <c r="BD144" s="101"/>
      <c r="BE144" s="100"/>
      <c r="BF144" s="101"/>
      <c r="BG144" s="102"/>
      <c r="BH144" s="69"/>
      <c r="BI144" s="83"/>
      <c r="BJ144" s="92"/>
      <c r="BK144" s="139"/>
      <c r="BL144" s="102"/>
      <c r="BM144" s="104"/>
      <c r="BN144" s="106"/>
      <c r="BO144" s="67"/>
      <c r="BP144" s="69"/>
      <c r="BQ144" s="97"/>
      <c r="BR144" s="133"/>
      <c r="BS144" s="89"/>
      <c r="BT144" s="97"/>
      <c r="BU144" s="111"/>
      <c r="BV144" s="75"/>
    </row>
    <row r="145" spans="3:74">
      <c r="C145" s="71">
        <f t="shared" si="2"/>
        <v>4100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02"/>
      <c r="V145" s="102"/>
      <c r="W145" s="104"/>
      <c r="X145" s="67"/>
      <c r="Y145" s="12"/>
      <c r="Z145" s="12"/>
      <c r="AA145" s="12"/>
      <c r="AB145" s="12"/>
      <c r="AC145" s="12"/>
      <c r="AD145" s="12"/>
      <c r="AE145" s="12"/>
      <c r="AF145" s="108"/>
      <c r="AG145" s="83"/>
      <c r="AH145" s="12"/>
      <c r="AI145" s="12"/>
      <c r="AJ145" s="12"/>
      <c r="AK145" s="12"/>
      <c r="AL145" s="12"/>
      <c r="AM145" s="97"/>
      <c r="AN145" s="67"/>
      <c r="AO145" s="12"/>
      <c r="AP145" s="69"/>
      <c r="AQ145" s="75"/>
      <c r="AR145" s="67"/>
      <c r="AS145" s="85"/>
      <c r="AT145" s="102"/>
      <c r="AU145" s="92"/>
      <c r="AV145" s="118"/>
      <c r="AW145" s="92"/>
      <c r="AX145" s="104"/>
      <c r="AY145" s="67"/>
      <c r="AZ145" s="12"/>
      <c r="BA145" s="94"/>
      <c r="BB145" s="96"/>
      <c r="BC145" s="100"/>
      <c r="BD145" s="101"/>
      <c r="BE145" s="100"/>
      <c r="BF145" s="101"/>
      <c r="BG145" s="102"/>
      <c r="BH145" s="69"/>
      <c r="BI145" s="92"/>
      <c r="BJ145" s="92"/>
      <c r="BK145" s="139"/>
      <c r="BL145" s="102"/>
      <c r="BM145" s="104"/>
      <c r="BN145" s="106"/>
      <c r="BO145" s="67"/>
      <c r="BP145" s="69"/>
      <c r="BQ145" s="75"/>
      <c r="BR145" s="133"/>
      <c r="BS145" s="89"/>
      <c r="BT145" s="97"/>
      <c r="BU145" s="111"/>
      <c r="BV145" s="75"/>
    </row>
    <row r="146" spans="3:74">
      <c r="C146" s="71">
        <f t="shared" si="2"/>
        <v>4050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02"/>
      <c r="V146" s="102"/>
      <c r="W146" s="104"/>
      <c r="X146" s="67"/>
      <c r="Y146" s="12"/>
      <c r="Z146" s="12"/>
      <c r="AA146" s="12"/>
      <c r="AB146" s="12"/>
      <c r="AC146" s="12"/>
      <c r="AD146" s="12"/>
      <c r="AE146" s="12"/>
      <c r="AF146" s="108"/>
      <c r="AG146" s="83"/>
      <c r="AH146" s="12"/>
      <c r="AI146" s="12"/>
      <c r="AJ146" s="12"/>
      <c r="AK146" s="12"/>
      <c r="AL146" s="94"/>
      <c r="AM146" s="97"/>
      <c r="AN146" s="67"/>
      <c r="AO146" s="12"/>
      <c r="AP146" s="69"/>
      <c r="AQ146" s="75"/>
      <c r="AR146" s="67"/>
      <c r="AS146" s="83"/>
      <c r="AT146" s="102"/>
      <c r="AU146" s="92"/>
      <c r="AV146" s="118"/>
      <c r="AW146" s="92"/>
      <c r="AX146" s="104"/>
      <c r="AY146" s="67"/>
      <c r="AZ146" s="77"/>
      <c r="BA146" s="96"/>
      <c r="BB146" s="96"/>
      <c r="BC146" s="100"/>
      <c r="BD146" s="101"/>
      <c r="BE146" s="100"/>
      <c r="BF146" s="101"/>
      <c r="BG146" s="102"/>
      <c r="BH146" s="69"/>
      <c r="BI146" s="92"/>
      <c r="BJ146" s="92"/>
      <c r="BK146" s="139"/>
      <c r="BL146" s="102"/>
      <c r="BM146" s="104"/>
      <c r="BN146" s="106"/>
      <c r="BO146" s="67"/>
      <c r="BP146" s="69"/>
      <c r="BQ146" s="75"/>
      <c r="BR146" s="133"/>
      <c r="BS146" s="89"/>
      <c r="BT146" s="97"/>
      <c r="BU146" s="111"/>
      <c r="BV146" s="104"/>
    </row>
    <row r="147" spans="3:74">
      <c r="C147" s="71">
        <f t="shared" si="2"/>
        <v>4000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02"/>
      <c r="V147" s="83"/>
      <c r="W147" s="104"/>
      <c r="X147" s="67"/>
      <c r="Y147" s="12"/>
      <c r="Z147" s="12"/>
      <c r="AA147" s="12"/>
      <c r="AB147" s="12"/>
      <c r="AC147" s="12"/>
      <c r="AD147" s="12"/>
      <c r="AE147" s="12"/>
      <c r="AF147" s="108"/>
      <c r="AG147" s="83"/>
      <c r="AH147" s="12"/>
      <c r="AI147" s="12"/>
      <c r="AJ147" s="12"/>
      <c r="AK147" s="12"/>
      <c r="AL147" s="96"/>
      <c r="AM147" s="97"/>
      <c r="AN147" s="67"/>
      <c r="AO147" s="12"/>
      <c r="AP147" s="102"/>
      <c r="AQ147" s="75"/>
      <c r="AR147" s="67"/>
      <c r="AS147" s="83"/>
      <c r="AT147" s="102"/>
      <c r="AU147" s="92"/>
      <c r="AV147" s="118"/>
      <c r="AW147" s="92"/>
      <c r="AX147" s="104"/>
      <c r="AY147" s="67"/>
      <c r="AZ147" s="77"/>
      <c r="BA147" s="96"/>
      <c r="BB147" s="100"/>
      <c r="BC147" s="100"/>
      <c r="BD147" s="101"/>
      <c r="BE147" s="100"/>
      <c r="BF147" s="101"/>
      <c r="BG147" s="102"/>
      <c r="BH147" s="69"/>
      <c r="BI147" s="92"/>
      <c r="BJ147" s="92"/>
      <c r="BK147" s="139"/>
      <c r="BL147" s="102"/>
      <c r="BM147" s="104"/>
      <c r="BN147" s="106"/>
      <c r="BO147" s="67"/>
      <c r="BP147" s="69"/>
      <c r="BQ147" s="75"/>
      <c r="BR147" s="133"/>
      <c r="BS147" s="89"/>
      <c r="BT147" s="75"/>
      <c r="BU147" s="111"/>
      <c r="BV147" s="104"/>
    </row>
    <row r="148" spans="3:74">
      <c r="C148" s="71">
        <f t="shared" si="2"/>
        <v>3950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02"/>
      <c r="V148" s="83"/>
      <c r="W148" s="104"/>
      <c r="X148" s="67"/>
      <c r="Y148" s="12"/>
      <c r="Z148" s="12"/>
      <c r="AA148" s="12"/>
      <c r="AB148" s="12"/>
      <c r="AC148" s="12"/>
      <c r="AD148" s="12"/>
      <c r="AE148" s="12"/>
      <c r="AF148" s="108"/>
      <c r="AG148" s="83"/>
      <c r="AH148" s="12"/>
      <c r="AI148" s="12"/>
      <c r="AJ148" s="12"/>
      <c r="AK148" s="12"/>
      <c r="AL148" s="96"/>
      <c r="AM148" s="97"/>
      <c r="AN148" s="67"/>
      <c r="AO148" s="94"/>
      <c r="AP148" s="102"/>
      <c r="AQ148" s="75"/>
      <c r="AR148" s="67"/>
      <c r="AS148" s="83"/>
      <c r="AT148" s="102"/>
      <c r="AU148" s="92"/>
      <c r="AV148" s="118"/>
      <c r="AW148" s="92"/>
      <c r="AX148" s="104"/>
      <c r="AY148" s="67"/>
      <c r="AZ148" s="77"/>
      <c r="BA148" s="96"/>
      <c r="BB148" s="100"/>
      <c r="BC148" s="100"/>
      <c r="BD148" s="101"/>
      <c r="BE148" s="100"/>
      <c r="BF148" s="101"/>
      <c r="BG148" s="102"/>
      <c r="BH148" s="69"/>
      <c r="BI148" s="92"/>
      <c r="BJ148" s="92"/>
      <c r="BK148" s="139"/>
      <c r="BL148" s="102"/>
      <c r="BM148" s="104"/>
      <c r="BN148" s="106"/>
      <c r="BO148" s="67"/>
      <c r="BP148" s="69"/>
      <c r="BQ148" s="75"/>
      <c r="BR148" s="133"/>
      <c r="BS148" s="89"/>
      <c r="BT148" s="75"/>
      <c r="BU148" s="111"/>
      <c r="BV148" s="104"/>
    </row>
    <row r="149" spans="3:74">
      <c r="C149" s="71">
        <f t="shared" si="2"/>
        <v>3900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02"/>
      <c r="V149" s="83"/>
      <c r="W149" s="104"/>
      <c r="X149" s="67"/>
      <c r="Y149" s="12"/>
      <c r="Z149" s="12"/>
      <c r="AA149" s="12"/>
      <c r="AB149" s="12"/>
      <c r="AC149" s="12"/>
      <c r="AD149" s="12"/>
      <c r="AE149" s="12"/>
      <c r="AF149" s="108"/>
      <c r="AG149" s="83"/>
      <c r="AH149" s="12"/>
      <c r="AI149" s="12"/>
      <c r="AJ149" s="12"/>
      <c r="AK149" s="12"/>
      <c r="AL149" s="96"/>
      <c r="AM149" s="97"/>
      <c r="AN149" s="67"/>
      <c r="AO149" s="96"/>
      <c r="AP149" s="102"/>
      <c r="AQ149" s="75"/>
      <c r="AR149" s="67"/>
      <c r="AS149" s="83"/>
      <c r="AT149" s="102"/>
      <c r="AU149" s="92"/>
      <c r="AV149" s="118"/>
      <c r="AW149" s="92"/>
      <c r="AX149" s="104"/>
      <c r="AY149" s="67"/>
      <c r="AZ149" s="77"/>
      <c r="BA149" s="96"/>
      <c r="BB149" s="100"/>
      <c r="BC149" s="69"/>
      <c r="BD149" s="101"/>
      <c r="BE149" s="100"/>
      <c r="BF149" s="101"/>
      <c r="BG149" s="102"/>
      <c r="BH149" s="69"/>
      <c r="BI149" s="92"/>
      <c r="BJ149" s="92"/>
      <c r="BK149" s="139"/>
      <c r="BL149" s="102"/>
      <c r="BM149" s="104"/>
      <c r="BN149" s="106"/>
      <c r="BO149" s="67"/>
      <c r="BP149" s="69"/>
      <c r="BQ149" s="75"/>
      <c r="BR149" s="133"/>
      <c r="BS149" s="89"/>
      <c r="BT149" s="75"/>
      <c r="BU149" s="111"/>
      <c r="BV149" s="104"/>
    </row>
    <row r="150" spans="3:74">
      <c r="C150" s="71">
        <f t="shared" si="2"/>
        <v>3850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02"/>
      <c r="V150" s="83"/>
      <c r="W150" s="104"/>
      <c r="X150" s="67"/>
      <c r="Y150" s="12"/>
      <c r="Z150" s="12"/>
      <c r="AA150" s="12"/>
      <c r="AB150" s="12"/>
      <c r="AC150" s="12"/>
      <c r="AD150" s="12"/>
      <c r="AE150" s="12"/>
      <c r="AF150" s="108"/>
      <c r="AG150" s="83"/>
      <c r="AH150" s="12"/>
      <c r="AI150" s="12"/>
      <c r="AJ150" s="12"/>
      <c r="AK150" s="12"/>
      <c r="AL150" s="96"/>
      <c r="AM150" s="97"/>
      <c r="AN150" s="67"/>
      <c r="AO150" s="69"/>
      <c r="AP150" s="102"/>
      <c r="AQ150" s="75"/>
      <c r="AR150" s="67"/>
      <c r="AS150" s="83"/>
      <c r="AT150" s="102"/>
      <c r="AU150" s="92"/>
      <c r="AV150" s="118"/>
      <c r="AW150" s="92"/>
      <c r="AX150" s="104"/>
      <c r="AY150" s="67"/>
      <c r="AZ150" s="77"/>
      <c r="BA150" s="96"/>
      <c r="BB150" s="100"/>
      <c r="BC150" s="69"/>
      <c r="BD150" s="101"/>
      <c r="BE150" s="100"/>
      <c r="BF150" s="101"/>
      <c r="BG150" s="102"/>
      <c r="BH150" s="69"/>
      <c r="BI150" s="92"/>
      <c r="BJ150" s="92"/>
      <c r="BK150" s="139"/>
      <c r="BL150" s="102"/>
      <c r="BM150" s="104"/>
      <c r="BN150" s="106"/>
      <c r="BO150" s="67"/>
      <c r="BP150" s="69"/>
      <c r="BQ150" s="75"/>
      <c r="BR150" s="133"/>
      <c r="BS150" s="89"/>
      <c r="BT150" s="75"/>
      <c r="BU150" s="111"/>
      <c r="BV150" s="104"/>
    </row>
    <row r="151" spans="3:74">
      <c r="C151" s="71">
        <f t="shared" si="2"/>
        <v>3800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02"/>
      <c r="V151" s="83"/>
      <c r="W151" s="104"/>
      <c r="X151" s="67"/>
      <c r="Y151" s="12"/>
      <c r="Z151" s="12"/>
      <c r="AA151" s="12"/>
      <c r="AB151" s="12"/>
      <c r="AC151" s="12"/>
      <c r="AD151" s="12"/>
      <c r="AE151" s="12"/>
      <c r="AF151" s="108"/>
      <c r="AG151" s="83"/>
      <c r="AH151" s="12"/>
      <c r="AI151" s="12"/>
      <c r="AJ151" s="12"/>
      <c r="AK151" s="94"/>
      <c r="AL151" s="96"/>
      <c r="AM151" s="97"/>
      <c r="AN151" s="67"/>
      <c r="AO151" s="101"/>
      <c r="AP151" s="102"/>
      <c r="AQ151" s="75"/>
      <c r="AR151" s="67"/>
      <c r="AS151" s="83"/>
      <c r="AT151" s="102"/>
      <c r="AU151" s="92"/>
      <c r="AV151" s="118"/>
      <c r="AW151" s="92"/>
      <c r="AX151" s="104"/>
      <c r="AY151" s="67"/>
      <c r="AZ151" s="77"/>
      <c r="BA151" s="96"/>
      <c r="BB151" s="102"/>
      <c r="BC151" s="69"/>
      <c r="BD151" s="102"/>
      <c r="BE151" s="102"/>
      <c r="BF151" s="101"/>
      <c r="BG151" s="102"/>
      <c r="BH151" s="102"/>
      <c r="BI151" s="92"/>
      <c r="BJ151" s="92"/>
      <c r="BK151" s="139"/>
      <c r="BL151" s="102"/>
      <c r="BM151" s="104"/>
      <c r="BN151" s="106"/>
      <c r="BO151" s="67"/>
      <c r="BP151" s="69"/>
      <c r="BQ151" s="75"/>
      <c r="BR151" s="133"/>
      <c r="BS151" s="89"/>
      <c r="BT151" s="75"/>
      <c r="BU151" s="111"/>
      <c r="BV151" s="104"/>
    </row>
    <row r="152" spans="3:74">
      <c r="C152" s="71">
        <f t="shared" si="2"/>
        <v>3750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02"/>
      <c r="V152" s="83"/>
      <c r="W152" s="104"/>
      <c r="X152" s="67"/>
      <c r="Y152" s="12"/>
      <c r="Z152" s="12"/>
      <c r="AA152" s="12"/>
      <c r="AB152" s="12"/>
      <c r="AC152" s="12"/>
      <c r="AD152" s="12"/>
      <c r="AE152" s="12"/>
      <c r="AF152" s="108"/>
      <c r="AG152" s="83"/>
      <c r="AH152" s="12"/>
      <c r="AI152" s="12"/>
      <c r="AJ152" s="12"/>
      <c r="AK152" s="96"/>
      <c r="AL152" s="96"/>
      <c r="AM152" s="97"/>
      <c r="AN152" s="67"/>
      <c r="AO152" s="101"/>
      <c r="AP152" s="102"/>
      <c r="AQ152" s="75"/>
      <c r="AR152" s="67"/>
      <c r="AS152" s="83"/>
      <c r="AT152" s="102"/>
      <c r="AU152" s="92"/>
      <c r="AV152" s="118"/>
      <c r="AW152" s="92"/>
      <c r="AX152" s="104"/>
      <c r="AY152" s="67"/>
      <c r="AZ152" s="94"/>
      <c r="BA152" s="100"/>
      <c r="BB152" s="102"/>
      <c r="BC152" s="69"/>
      <c r="BD152" s="102"/>
      <c r="BE152" s="102"/>
      <c r="BF152" s="101"/>
      <c r="BG152" s="102"/>
      <c r="BH152" s="102"/>
      <c r="BI152" s="92"/>
      <c r="BJ152" s="92"/>
      <c r="BK152" s="139"/>
      <c r="BL152" s="102"/>
      <c r="BM152" s="104"/>
      <c r="BN152" s="106"/>
      <c r="BO152" s="67"/>
      <c r="BP152" s="69"/>
      <c r="BQ152" s="75"/>
      <c r="BR152" s="133"/>
      <c r="BS152" s="89"/>
      <c r="BT152" s="75"/>
      <c r="BU152" s="111"/>
      <c r="BV152" s="104"/>
    </row>
    <row r="153" spans="3:74">
      <c r="C153" s="71">
        <f t="shared" si="2"/>
        <v>3700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94"/>
      <c r="U153" s="102"/>
      <c r="V153" s="83"/>
      <c r="W153" s="104"/>
      <c r="X153" s="67"/>
      <c r="Y153" s="12"/>
      <c r="Z153" s="12"/>
      <c r="AA153" s="12"/>
      <c r="AB153" s="12"/>
      <c r="AC153" s="12"/>
      <c r="AD153" s="12"/>
      <c r="AE153" s="12"/>
      <c r="AF153" s="108"/>
      <c r="AG153" s="83"/>
      <c r="AH153" s="12"/>
      <c r="AI153" s="135"/>
      <c r="AJ153" s="135"/>
      <c r="AK153" s="143"/>
      <c r="AL153" s="144"/>
      <c r="AM153" s="140"/>
      <c r="AN153" s="67"/>
      <c r="AO153" s="101"/>
      <c r="AP153" s="102"/>
      <c r="AQ153" s="75"/>
      <c r="AR153" s="67"/>
      <c r="AS153" s="83"/>
      <c r="AT153" s="102"/>
      <c r="AU153" s="92"/>
      <c r="AV153" s="118"/>
      <c r="AW153" s="92"/>
      <c r="AX153" s="104"/>
      <c r="AY153" s="67"/>
      <c r="AZ153" s="96"/>
      <c r="BA153" s="100"/>
      <c r="BB153" s="102"/>
      <c r="BC153" s="101"/>
      <c r="BD153" s="102"/>
      <c r="BE153" s="102"/>
      <c r="BF153" s="101"/>
      <c r="BG153" s="102"/>
      <c r="BH153" s="102"/>
      <c r="BI153" s="92"/>
      <c r="BJ153" s="92"/>
      <c r="BK153" s="139"/>
      <c r="BL153" s="102"/>
      <c r="BM153" s="104"/>
      <c r="BN153" s="106"/>
      <c r="BO153" s="67"/>
      <c r="BP153" s="69"/>
      <c r="BQ153" s="75"/>
      <c r="BR153" s="133"/>
      <c r="BS153" s="89"/>
      <c r="BT153" s="75"/>
      <c r="BU153" s="111"/>
      <c r="BV153" s="104"/>
    </row>
    <row r="154" spans="3:74">
      <c r="C154" s="71">
        <f t="shared" si="2"/>
        <v>3650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96"/>
      <c r="U154" s="102"/>
      <c r="V154" s="83"/>
      <c r="W154" s="104"/>
      <c r="X154" s="67"/>
      <c r="Y154" s="12"/>
      <c r="Z154" s="12"/>
      <c r="AA154" s="12"/>
      <c r="AB154" s="12"/>
      <c r="AC154" s="12"/>
      <c r="AD154" s="12"/>
      <c r="AE154" s="12"/>
      <c r="AF154" s="108"/>
      <c r="AG154" s="83"/>
      <c r="AH154" s="12"/>
      <c r="AI154" s="12"/>
      <c r="AJ154" s="12"/>
      <c r="AK154" s="100"/>
      <c r="AL154" s="96"/>
      <c r="AM154" s="97"/>
      <c r="AN154" s="67"/>
      <c r="AO154" s="101"/>
      <c r="AP154" s="102"/>
      <c r="AQ154" s="75"/>
      <c r="AR154" s="67"/>
      <c r="AS154" s="83"/>
      <c r="AT154" s="102"/>
      <c r="AU154" s="92"/>
      <c r="AV154" s="118"/>
      <c r="AW154" s="92"/>
      <c r="AX154" s="104"/>
      <c r="AY154" s="67"/>
      <c r="AZ154" s="100"/>
      <c r="BA154" s="100"/>
      <c r="BB154" s="102"/>
      <c r="BC154" s="101"/>
      <c r="BD154" s="102"/>
      <c r="BE154" s="102"/>
      <c r="BF154" s="101"/>
      <c r="BG154" s="102"/>
      <c r="BH154" s="102"/>
      <c r="BI154" s="92"/>
      <c r="BJ154" s="92"/>
      <c r="BK154" s="139"/>
      <c r="BL154" s="102"/>
      <c r="BM154" s="104"/>
      <c r="BN154" s="106"/>
      <c r="BO154" s="67"/>
      <c r="BP154" s="69"/>
      <c r="BQ154" s="75"/>
      <c r="BR154" s="133"/>
      <c r="BS154" s="89"/>
      <c r="BT154" s="75"/>
      <c r="BU154" s="111"/>
      <c r="BV154" s="104"/>
    </row>
    <row r="155" spans="3:74">
      <c r="C155" s="71">
        <f t="shared" si="2"/>
        <v>3600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96"/>
      <c r="U155" s="102"/>
      <c r="V155" s="83"/>
      <c r="W155" s="104"/>
      <c r="X155" s="67"/>
      <c r="Y155" s="12"/>
      <c r="Z155" s="12"/>
      <c r="AA155" s="12"/>
      <c r="AB155" s="12"/>
      <c r="AC155" s="12"/>
      <c r="AD155" s="12"/>
      <c r="AE155" s="12"/>
      <c r="AF155" s="108"/>
      <c r="AG155" s="83"/>
      <c r="AH155" s="12"/>
      <c r="AI155" s="12"/>
      <c r="AJ155" s="12"/>
      <c r="AK155" s="145"/>
      <c r="AL155" s="100"/>
      <c r="AM155" s="97"/>
      <c r="AN155" s="67"/>
      <c r="AO155" s="101"/>
      <c r="AP155" s="102"/>
      <c r="AQ155" s="75"/>
      <c r="AR155" s="67"/>
      <c r="AS155" s="83"/>
      <c r="AT155" s="102"/>
      <c r="AU155" s="92"/>
      <c r="AV155" s="118"/>
      <c r="AW155" s="92"/>
      <c r="AX155" s="104"/>
      <c r="AY155" s="67"/>
      <c r="AZ155" s="100"/>
      <c r="BA155" s="69"/>
      <c r="BB155" s="102"/>
      <c r="BC155" s="101"/>
      <c r="BD155" s="102"/>
      <c r="BE155" s="102"/>
      <c r="BF155" s="101"/>
      <c r="BG155" s="102"/>
      <c r="BH155" s="102"/>
      <c r="BI155" s="92"/>
      <c r="BJ155" s="92"/>
      <c r="BK155" s="139"/>
      <c r="BL155" s="102"/>
      <c r="BM155" s="104"/>
      <c r="BN155" s="106"/>
      <c r="BO155" s="67"/>
      <c r="BP155" s="102"/>
      <c r="BQ155" s="75"/>
      <c r="BR155" s="133"/>
      <c r="BS155" s="89"/>
      <c r="BT155" s="75"/>
      <c r="BU155" s="146"/>
      <c r="BV155" s="104"/>
    </row>
    <row r="156" spans="3:74">
      <c r="C156" s="71">
        <f t="shared" si="2"/>
        <v>3550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96"/>
      <c r="U156" s="102"/>
      <c r="V156" s="83"/>
      <c r="W156" s="104"/>
      <c r="X156" s="67"/>
      <c r="Y156" s="12"/>
      <c r="Z156" s="12"/>
      <c r="AA156" s="12"/>
      <c r="AB156" s="12"/>
      <c r="AC156" s="12"/>
      <c r="AD156" s="12"/>
      <c r="AE156" s="12"/>
      <c r="AF156" s="108"/>
      <c r="AG156" s="83"/>
      <c r="AH156" s="12"/>
      <c r="AI156" s="12"/>
      <c r="AJ156" s="12"/>
      <c r="AK156" s="102"/>
      <c r="AL156" s="100"/>
      <c r="AM156" s="97"/>
      <c r="AN156" s="67"/>
      <c r="AO156" s="101"/>
      <c r="AP156" s="102"/>
      <c r="AQ156" s="75"/>
      <c r="AR156" s="67"/>
      <c r="AS156" s="83"/>
      <c r="AT156" s="102"/>
      <c r="AU156" s="92"/>
      <c r="AV156" s="118"/>
      <c r="AW156" s="92"/>
      <c r="AX156" s="104"/>
      <c r="AY156" s="67"/>
      <c r="AZ156" s="69"/>
      <c r="BA156" s="69"/>
      <c r="BB156" s="102"/>
      <c r="BC156" s="101"/>
      <c r="BD156" s="102"/>
      <c r="BE156" s="102"/>
      <c r="BF156" s="101"/>
      <c r="BG156" s="102"/>
      <c r="BH156" s="102"/>
      <c r="BI156" s="92"/>
      <c r="BJ156" s="92"/>
      <c r="BK156" s="139"/>
      <c r="BL156" s="102"/>
      <c r="BM156" s="104"/>
      <c r="BN156" s="106"/>
      <c r="BO156" s="67"/>
      <c r="BP156" s="102"/>
      <c r="BQ156" s="75"/>
      <c r="BR156" s="133"/>
      <c r="BS156" s="89"/>
      <c r="BT156" s="75"/>
      <c r="BU156" s="146"/>
      <c r="BV156" s="104"/>
    </row>
    <row r="157" spans="3:74">
      <c r="C157" s="71">
        <f t="shared" si="2"/>
        <v>3500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96"/>
      <c r="U157" s="102"/>
      <c r="V157" s="83"/>
      <c r="W157" s="104"/>
      <c r="X157" s="67"/>
      <c r="Y157" s="12"/>
      <c r="Z157" s="12"/>
      <c r="AA157" s="12"/>
      <c r="AB157" s="12"/>
      <c r="AC157" s="12"/>
      <c r="AD157" s="12"/>
      <c r="AE157" s="12"/>
      <c r="AF157" s="108"/>
      <c r="AG157" s="83"/>
      <c r="AH157" s="12"/>
      <c r="AI157" s="12"/>
      <c r="AJ157" s="12"/>
      <c r="AK157" s="102"/>
      <c r="AL157" s="100"/>
      <c r="AM157" s="97"/>
      <c r="AN157" s="67"/>
      <c r="AO157" s="101"/>
      <c r="AP157" s="102"/>
      <c r="AQ157" s="75"/>
      <c r="AR157" s="67"/>
      <c r="AS157" s="83"/>
      <c r="AT157" s="102"/>
      <c r="AU157" s="92"/>
      <c r="AV157" s="118"/>
      <c r="AW157" s="92"/>
      <c r="AX157" s="104"/>
      <c r="AY157" s="67"/>
      <c r="AZ157" s="69"/>
      <c r="BA157" s="69"/>
      <c r="BB157" s="102"/>
      <c r="BC157" s="101"/>
      <c r="BD157" s="102"/>
      <c r="BE157" s="102"/>
      <c r="BF157" s="101"/>
      <c r="BG157" s="102"/>
      <c r="BH157" s="102"/>
      <c r="BI157" s="92"/>
      <c r="BJ157" s="92"/>
      <c r="BK157" s="139"/>
      <c r="BL157" s="83"/>
      <c r="BM157" s="104"/>
      <c r="BN157" s="106"/>
      <c r="BO157" s="67"/>
      <c r="BP157" s="102"/>
      <c r="BQ157" s="75"/>
      <c r="BR157" s="133"/>
      <c r="BS157" s="91"/>
      <c r="BT157" s="75"/>
      <c r="BU157" s="146"/>
      <c r="BV157" s="104"/>
    </row>
    <row r="158" spans="3:74">
      <c r="C158" s="71">
        <f t="shared" si="2"/>
        <v>3450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96"/>
      <c r="U158" s="83"/>
      <c r="V158" s="83"/>
      <c r="W158" s="104"/>
      <c r="X158" s="67"/>
      <c r="Y158" s="12"/>
      <c r="Z158" s="12"/>
      <c r="AA158" s="12"/>
      <c r="AB158" s="12"/>
      <c r="AC158" s="12"/>
      <c r="AD158" s="12"/>
      <c r="AE158" s="12"/>
      <c r="AF158" s="108"/>
      <c r="AG158" s="83"/>
      <c r="AH158" s="12"/>
      <c r="AI158" s="12"/>
      <c r="AJ158" s="12"/>
      <c r="AK158" s="102"/>
      <c r="AL158" s="100"/>
      <c r="AM158" s="97"/>
      <c r="AN158" s="67"/>
      <c r="AO158" s="101"/>
      <c r="AP158" s="102"/>
      <c r="AQ158" s="75"/>
      <c r="AR158" s="67"/>
      <c r="AS158" s="83"/>
      <c r="AT158" s="102"/>
      <c r="AU158" s="92"/>
      <c r="AV158" s="118"/>
      <c r="AW158" s="92"/>
      <c r="AX158" s="104"/>
      <c r="AY158" s="67"/>
      <c r="AZ158" s="102"/>
      <c r="BA158" s="69"/>
      <c r="BB158" s="102"/>
      <c r="BC158" s="101"/>
      <c r="BD158" s="102"/>
      <c r="BE158" s="102"/>
      <c r="BF158" s="101"/>
      <c r="BG158" s="102"/>
      <c r="BH158" s="102"/>
      <c r="BI158" s="92"/>
      <c r="BJ158" s="92"/>
      <c r="BK158" s="139"/>
      <c r="BL158" s="83"/>
      <c r="BM158" s="104"/>
      <c r="BN158" s="106"/>
      <c r="BO158" s="67"/>
      <c r="BP158" s="102"/>
      <c r="BQ158" s="75"/>
      <c r="BR158" s="133"/>
      <c r="BS158" s="91"/>
      <c r="BT158" s="75"/>
      <c r="BU158" s="146"/>
      <c r="BV158" s="104"/>
    </row>
    <row r="159" spans="3:74">
      <c r="C159" s="71">
        <f t="shared" si="2"/>
        <v>3400</v>
      </c>
      <c r="E159" s="12"/>
      <c r="F159" s="12"/>
      <c r="G159" s="12"/>
      <c r="H159" s="12"/>
      <c r="I159" s="12"/>
      <c r="J159" s="119"/>
      <c r="K159" s="12"/>
      <c r="L159" s="12"/>
      <c r="M159" s="12"/>
      <c r="N159" s="12"/>
      <c r="O159" s="12"/>
      <c r="P159" s="12"/>
      <c r="Q159" s="12"/>
      <c r="R159" s="12"/>
      <c r="S159" s="12"/>
      <c r="T159" s="96"/>
      <c r="U159" s="83"/>
      <c r="V159" s="83"/>
      <c r="W159" s="104"/>
      <c r="X159" s="67"/>
      <c r="Y159" s="12"/>
      <c r="Z159" s="12"/>
      <c r="AA159" s="12"/>
      <c r="AB159" s="12"/>
      <c r="AC159" s="12"/>
      <c r="AD159" s="12"/>
      <c r="AE159" s="12"/>
      <c r="AF159" s="108"/>
      <c r="AG159" s="83"/>
      <c r="AH159" s="12"/>
      <c r="AI159" s="12"/>
      <c r="AJ159" s="12"/>
      <c r="AK159" s="102"/>
      <c r="AL159" s="100"/>
      <c r="AM159" s="97"/>
      <c r="AN159" s="67"/>
      <c r="AO159" s="101"/>
      <c r="AP159" s="102"/>
      <c r="AQ159" s="75"/>
      <c r="AR159" s="67"/>
      <c r="AS159" s="83"/>
      <c r="AT159" s="102"/>
      <c r="AU159" s="92"/>
      <c r="AV159" s="118"/>
      <c r="AW159" s="92"/>
      <c r="AX159" s="104"/>
      <c r="AY159" s="67"/>
      <c r="AZ159" s="102"/>
      <c r="BA159" s="69"/>
      <c r="BB159" s="102"/>
      <c r="BC159" s="101"/>
      <c r="BD159" s="102"/>
      <c r="BE159" s="102"/>
      <c r="BF159" s="101"/>
      <c r="BG159" s="102"/>
      <c r="BH159" s="83"/>
      <c r="BI159" s="92"/>
      <c r="BJ159" s="92"/>
      <c r="BK159" s="139"/>
      <c r="BL159" s="83"/>
      <c r="BM159" s="104"/>
      <c r="BN159" s="106"/>
      <c r="BO159" s="67"/>
      <c r="BP159" s="102"/>
      <c r="BQ159" s="75"/>
      <c r="BR159" s="133"/>
      <c r="BS159" s="91"/>
      <c r="BT159" s="75"/>
      <c r="BU159" s="146"/>
      <c r="BV159" s="104"/>
    </row>
    <row r="160" spans="3:74">
      <c r="C160" s="71">
        <f t="shared" si="2"/>
        <v>3350</v>
      </c>
      <c r="E160" s="12"/>
      <c r="F160" s="12"/>
      <c r="G160" s="12"/>
      <c r="H160" s="12"/>
      <c r="I160" s="12"/>
      <c r="J160" s="119"/>
      <c r="K160" s="12"/>
      <c r="L160" s="12"/>
      <c r="M160" s="12"/>
      <c r="N160" s="12"/>
      <c r="O160" s="12"/>
      <c r="P160" s="12"/>
      <c r="Q160" s="12"/>
      <c r="R160" s="12"/>
      <c r="S160" s="12"/>
      <c r="T160" s="96"/>
      <c r="U160" s="83"/>
      <c r="V160" s="83"/>
      <c r="W160" s="104"/>
      <c r="X160" s="67"/>
      <c r="Y160" s="12"/>
      <c r="Z160" s="12"/>
      <c r="AA160" s="12"/>
      <c r="AB160" s="12"/>
      <c r="AC160" s="12"/>
      <c r="AD160" s="12"/>
      <c r="AE160" s="12"/>
      <c r="AF160" s="108"/>
      <c r="AG160" s="83"/>
      <c r="AH160" s="12"/>
      <c r="AI160" s="12"/>
      <c r="AJ160" s="12"/>
      <c r="AK160" s="102"/>
      <c r="AL160" s="69"/>
      <c r="AM160" s="97"/>
      <c r="AN160" s="67"/>
      <c r="AO160" s="101"/>
      <c r="AP160" s="102"/>
      <c r="AQ160" s="75"/>
      <c r="AR160" s="67"/>
      <c r="AS160" s="83"/>
      <c r="AT160" s="102"/>
      <c r="AU160" s="92"/>
      <c r="AV160" s="118"/>
      <c r="AW160" s="92"/>
      <c r="AX160" s="104"/>
      <c r="AY160" s="67"/>
      <c r="AZ160" s="102"/>
      <c r="BA160" s="102"/>
      <c r="BB160" s="102"/>
      <c r="BC160" s="101"/>
      <c r="BD160" s="102"/>
      <c r="BE160" s="102"/>
      <c r="BF160" s="101"/>
      <c r="BG160" s="102"/>
      <c r="BH160" s="83"/>
      <c r="BI160" s="92"/>
      <c r="BJ160" s="92"/>
      <c r="BK160" s="139"/>
      <c r="BL160" s="83"/>
      <c r="BM160" s="104"/>
      <c r="BN160" s="106"/>
      <c r="BO160" s="67"/>
      <c r="BP160" s="102"/>
      <c r="BQ160" s="75"/>
      <c r="BR160" s="133"/>
      <c r="BS160" s="91"/>
      <c r="BT160" s="75"/>
      <c r="BU160" s="146"/>
      <c r="BV160" s="104"/>
    </row>
    <row r="161" spans="3:74">
      <c r="C161" s="71">
        <f t="shared" si="2"/>
        <v>3300</v>
      </c>
      <c r="E161" s="12"/>
      <c r="F161" s="12"/>
      <c r="G161" s="12"/>
      <c r="H161" s="12"/>
      <c r="I161" s="12"/>
      <c r="J161" s="106"/>
      <c r="K161" s="12"/>
      <c r="L161" s="12"/>
      <c r="M161" s="12"/>
      <c r="N161" s="12"/>
      <c r="O161" s="12"/>
      <c r="P161" s="12"/>
      <c r="Q161" s="12"/>
      <c r="R161" s="12"/>
      <c r="S161" s="12"/>
      <c r="T161" s="96"/>
      <c r="U161" s="83"/>
      <c r="V161" s="83"/>
      <c r="W161" s="104"/>
      <c r="X161" s="67"/>
      <c r="Y161" s="12"/>
      <c r="Z161" s="12"/>
      <c r="AA161" s="12"/>
      <c r="AB161" s="12"/>
      <c r="AC161" s="12"/>
      <c r="AD161" s="12"/>
      <c r="AE161" s="12"/>
      <c r="AF161" s="108"/>
      <c r="AG161" s="83"/>
      <c r="AH161" s="12"/>
      <c r="AI161" s="12"/>
      <c r="AJ161" s="12"/>
      <c r="AK161" s="102"/>
      <c r="AL161" s="69"/>
      <c r="AM161" s="97"/>
      <c r="AN161" s="67"/>
      <c r="AO161" s="101"/>
      <c r="AP161" s="102"/>
      <c r="AQ161" s="75"/>
      <c r="AR161" s="67"/>
      <c r="AS161" s="83"/>
      <c r="AT161" s="102"/>
      <c r="AU161" s="92"/>
      <c r="AV161" s="118"/>
      <c r="AW161" s="92"/>
      <c r="AX161" s="104"/>
      <c r="AY161" s="67"/>
      <c r="AZ161" s="102"/>
      <c r="BA161" s="102"/>
      <c r="BB161" s="83"/>
      <c r="BC161" s="102"/>
      <c r="BD161" s="102"/>
      <c r="BE161" s="102"/>
      <c r="BF161" s="101"/>
      <c r="BG161" s="102"/>
      <c r="BH161" s="83"/>
      <c r="BI161" s="92"/>
      <c r="BJ161" s="92"/>
      <c r="BK161" s="139"/>
      <c r="BL161" s="83"/>
      <c r="BM161" s="104"/>
      <c r="BN161" s="106"/>
      <c r="BO161" s="67"/>
      <c r="BP161" s="102"/>
      <c r="BQ161" s="75"/>
      <c r="BR161" s="133"/>
      <c r="BS161" s="91"/>
      <c r="BT161" s="75"/>
      <c r="BU161" s="146"/>
      <c r="BV161" s="104"/>
    </row>
    <row r="162" spans="3:74">
      <c r="C162" s="71">
        <f t="shared" si="2"/>
        <v>3250</v>
      </c>
      <c r="E162" s="12"/>
      <c r="F162" s="12"/>
      <c r="G162" s="12"/>
      <c r="H162" s="12"/>
      <c r="I162" s="12"/>
      <c r="J162" s="106"/>
      <c r="K162" s="12"/>
      <c r="L162" s="12"/>
      <c r="M162" s="12"/>
      <c r="N162" s="12"/>
      <c r="O162" s="12"/>
      <c r="P162" s="12"/>
      <c r="Q162" s="12"/>
      <c r="R162" s="12"/>
      <c r="S162" s="12"/>
      <c r="T162" s="69"/>
      <c r="U162" s="83"/>
      <c r="V162" s="83"/>
      <c r="W162" s="104"/>
      <c r="X162" s="67"/>
      <c r="Y162" s="12"/>
      <c r="Z162" s="12"/>
      <c r="AA162" s="12"/>
      <c r="AB162" s="12"/>
      <c r="AC162" s="12"/>
      <c r="AD162" s="12"/>
      <c r="AE162" s="12"/>
      <c r="AF162" s="108"/>
      <c r="AG162" s="83"/>
      <c r="AH162" s="12"/>
      <c r="AI162" s="12"/>
      <c r="AJ162" s="12"/>
      <c r="AK162" s="102"/>
      <c r="AL162" s="69"/>
      <c r="AM162" s="97"/>
      <c r="AN162" s="67"/>
      <c r="AO162" s="101"/>
      <c r="AP162" s="102"/>
      <c r="AQ162" s="75"/>
      <c r="AR162" s="67"/>
      <c r="AS162" s="83"/>
      <c r="AT162" s="102"/>
      <c r="AU162" s="92"/>
      <c r="AV162" s="118"/>
      <c r="AW162" s="92"/>
      <c r="AX162" s="104"/>
      <c r="AY162" s="67"/>
      <c r="AZ162" s="102"/>
      <c r="BA162" s="102"/>
      <c r="BB162" s="83"/>
      <c r="BC162" s="102"/>
      <c r="BD162" s="102"/>
      <c r="BE162" s="102"/>
      <c r="BF162" s="101"/>
      <c r="BG162" s="102"/>
      <c r="BH162" s="83"/>
      <c r="BI162" s="92"/>
      <c r="BJ162" s="92"/>
      <c r="BK162" s="139"/>
      <c r="BL162" s="83"/>
      <c r="BM162" s="104"/>
      <c r="BN162" s="106"/>
      <c r="BO162" s="67"/>
      <c r="BP162" s="102"/>
      <c r="BQ162" s="75"/>
      <c r="BR162" s="133"/>
      <c r="BS162" s="91"/>
      <c r="BT162" s="75"/>
      <c r="BU162" s="146"/>
      <c r="BV162" s="104"/>
    </row>
    <row r="163" spans="3:74">
      <c r="C163" s="71">
        <f t="shared" si="2"/>
        <v>3200</v>
      </c>
      <c r="E163" s="12"/>
      <c r="F163" s="12"/>
      <c r="G163" s="12"/>
      <c r="H163" s="12"/>
      <c r="I163" s="12"/>
      <c r="J163" s="106"/>
      <c r="K163" s="12"/>
      <c r="L163" s="12"/>
      <c r="M163" s="12"/>
      <c r="N163" s="12"/>
      <c r="O163" s="12"/>
      <c r="P163" s="12"/>
      <c r="Q163" s="12"/>
      <c r="R163" s="12"/>
      <c r="S163" s="12"/>
      <c r="T163" s="69"/>
      <c r="U163" s="83"/>
      <c r="V163" s="83"/>
      <c r="W163" s="104"/>
      <c r="X163" s="67"/>
      <c r="Y163" s="12"/>
      <c r="Z163" s="12"/>
      <c r="AA163" s="12"/>
      <c r="AB163" s="12"/>
      <c r="AC163" s="12"/>
      <c r="AD163" s="12"/>
      <c r="AE163" s="12"/>
      <c r="AF163" s="147"/>
      <c r="AG163" s="83"/>
      <c r="AH163" s="12"/>
      <c r="AI163" s="12"/>
      <c r="AJ163" s="94"/>
      <c r="AK163" s="102"/>
      <c r="AL163" s="69"/>
      <c r="AM163" s="97"/>
      <c r="AN163" s="67"/>
      <c r="AO163" s="101"/>
      <c r="AP163" s="102"/>
      <c r="AQ163" s="75"/>
      <c r="AR163" s="67"/>
      <c r="AS163" s="83"/>
      <c r="AT163" s="102"/>
      <c r="AU163" s="92"/>
      <c r="AV163" s="118"/>
      <c r="AW163" s="92"/>
      <c r="AX163" s="104"/>
      <c r="AY163" s="67"/>
      <c r="AZ163" s="102"/>
      <c r="BA163" s="102"/>
      <c r="BB163" s="83"/>
      <c r="BC163" s="102"/>
      <c r="BD163" s="102"/>
      <c r="BE163" s="102"/>
      <c r="BF163" s="101"/>
      <c r="BG163" s="102"/>
      <c r="BH163" s="83"/>
      <c r="BI163" s="92"/>
      <c r="BJ163" s="92"/>
      <c r="BK163" s="139"/>
      <c r="BL163" s="83"/>
      <c r="BM163" s="104"/>
      <c r="BN163" s="68"/>
      <c r="BO163" s="67"/>
      <c r="BP163" s="83"/>
      <c r="BQ163" s="75"/>
      <c r="BR163" s="133"/>
      <c r="BS163" s="91"/>
      <c r="BT163" s="75"/>
      <c r="BU163" s="146"/>
      <c r="BV163" s="104"/>
    </row>
    <row r="164" spans="3:74">
      <c r="C164" s="71">
        <f t="shared" si="2"/>
        <v>3150</v>
      </c>
      <c r="E164" s="12"/>
      <c r="F164" s="12"/>
      <c r="G164" s="12"/>
      <c r="H164" s="12"/>
      <c r="I164" s="12"/>
      <c r="J164" s="106"/>
      <c r="K164" s="12"/>
      <c r="L164" s="12"/>
      <c r="M164" s="12"/>
      <c r="N164" s="12"/>
      <c r="O164" s="12"/>
      <c r="P164" s="12"/>
      <c r="Q164" s="12"/>
      <c r="R164" s="12"/>
      <c r="S164" s="12"/>
      <c r="T164" s="102"/>
      <c r="U164" s="83"/>
      <c r="V164" s="83"/>
      <c r="W164" s="104"/>
      <c r="X164" s="67"/>
      <c r="Y164" s="12"/>
      <c r="Z164" s="12"/>
      <c r="AA164" s="12"/>
      <c r="AB164" s="12"/>
      <c r="AC164" s="12"/>
      <c r="AD164" s="12"/>
      <c r="AE164" s="12"/>
      <c r="AF164" s="147"/>
      <c r="AG164" s="83"/>
      <c r="AH164" s="12"/>
      <c r="AI164" s="12"/>
      <c r="AJ164" s="96"/>
      <c r="AK164" s="102"/>
      <c r="AL164" s="69"/>
      <c r="AM164" s="97"/>
      <c r="AN164" s="67"/>
      <c r="AO164" s="102"/>
      <c r="AP164" s="102"/>
      <c r="AQ164" s="75"/>
      <c r="AR164" s="67"/>
      <c r="AS164" s="83"/>
      <c r="AT164" s="102"/>
      <c r="AU164" s="92"/>
      <c r="AV164" s="118"/>
      <c r="AW164" s="92"/>
      <c r="AX164" s="104"/>
      <c r="AY164" s="67"/>
      <c r="AZ164" s="102"/>
      <c r="BA164" s="102"/>
      <c r="BB164" s="83"/>
      <c r="BC164" s="102"/>
      <c r="BD164" s="83"/>
      <c r="BE164" s="102"/>
      <c r="BF164" s="101"/>
      <c r="BG164" s="102"/>
      <c r="BH164" s="83"/>
      <c r="BI164" s="92"/>
      <c r="BJ164" s="92"/>
      <c r="BK164" s="139"/>
      <c r="BL164" s="83"/>
      <c r="BM164" s="104"/>
      <c r="BN164" s="68"/>
      <c r="BO164" s="67"/>
      <c r="BP164" s="83"/>
      <c r="BQ164" s="75"/>
      <c r="BR164" s="133"/>
      <c r="BS164" s="91"/>
      <c r="BT164" s="75"/>
      <c r="BU164" s="146"/>
      <c r="BV164" s="104"/>
    </row>
    <row r="165" spans="3:74">
      <c r="C165" s="71">
        <f t="shared" si="2"/>
        <v>3100</v>
      </c>
      <c r="E165" s="12"/>
      <c r="F165" s="12"/>
      <c r="G165" s="12"/>
      <c r="H165" s="12"/>
      <c r="I165" s="12"/>
      <c r="J165" s="106"/>
      <c r="K165" s="12"/>
      <c r="L165" s="12"/>
      <c r="M165" s="12"/>
      <c r="N165" s="12"/>
      <c r="O165" s="12"/>
      <c r="P165" s="12"/>
      <c r="Q165" s="12"/>
      <c r="R165" s="12"/>
      <c r="S165" s="12"/>
      <c r="T165" s="102"/>
      <c r="U165" s="83"/>
      <c r="V165" s="83"/>
      <c r="W165" s="104"/>
      <c r="X165" s="67"/>
      <c r="Y165" s="12"/>
      <c r="Z165" s="12"/>
      <c r="AA165" s="12"/>
      <c r="AB165" s="12"/>
      <c r="AC165" s="12"/>
      <c r="AD165" s="12"/>
      <c r="AE165" s="12"/>
      <c r="AF165" s="73"/>
      <c r="AG165" s="83"/>
      <c r="AH165" s="12"/>
      <c r="AI165" s="12"/>
      <c r="AJ165" s="100"/>
      <c r="AK165" s="102"/>
      <c r="AL165" s="69"/>
      <c r="AM165" s="97"/>
      <c r="AN165" s="67"/>
      <c r="AO165" s="102"/>
      <c r="AP165" s="102"/>
      <c r="AQ165" s="75"/>
      <c r="AR165" s="67"/>
      <c r="AS165" s="83"/>
      <c r="AT165" s="102"/>
      <c r="AU165" s="92"/>
      <c r="AV165" s="118"/>
      <c r="AW165" s="92"/>
      <c r="AX165" s="104"/>
      <c r="AY165" s="67"/>
      <c r="AZ165" s="102"/>
      <c r="BA165" s="102"/>
      <c r="BB165" s="83"/>
      <c r="BC165" s="102"/>
      <c r="BD165" s="83"/>
      <c r="BE165" s="102"/>
      <c r="BF165" s="101"/>
      <c r="BG165" s="102"/>
      <c r="BH165" s="83"/>
      <c r="BI165" s="92"/>
      <c r="BJ165" s="92"/>
      <c r="BK165" s="139"/>
      <c r="BL165" s="83"/>
      <c r="BM165" s="104"/>
      <c r="BN165" s="68"/>
      <c r="BO165" s="67"/>
      <c r="BP165" s="83"/>
      <c r="BQ165" s="75"/>
      <c r="BR165" s="133"/>
      <c r="BS165" s="91"/>
      <c r="BT165" s="75"/>
      <c r="BU165" s="146"/>
      <c r="BV165" s="104"/>
    </row>
    <row r="166" spans="3:74">
      <c r="C166" s="71">
        <f t="shared" si="2"/>
        <v>3050</v>
      </c>
      <c r="E166" s="12"/>
      <c r="F166" s="12"/>
      <c r="G166" s="12"/>
      <c r="H166" s="12"/>
      <c r="I166" s="12"/>
      <c r="J166" s="106"/>
      <c r="K166" s="12"/>
      <c r="L166" s="12"/>
      <c r="M166" s="12"/>
      <c r="N166" s="12"/>
      <c r="O166" s="12"/>
      <c r="P166" s="12"/>
      <c r="Q166" s="12"/>
      <c r="R166" s="12"/>
      <c r="S166" s="12"/>
      <c r="T166" s="102"/>
      <c r="U166" s="83"/>
      <c r="V166" s="83"/>
      <c r="W166" s="104"/>
      <c r="X166" s="67"/>
      <c r="Y166" s="12"/>
      <c r="Z166" s="12"/>
      <c r="AA166" s="12"/>
      <c r="AB166" s="12"/>
      <c r="AC166" s="12"/>
      <c r="AD166" s="12"/>
      <c r="AE166" s="12"/>
      <c r="AF166" s="73"/>
      <c r="AG166" s="83"/>
      <c r="AH166" s="12"/>
      <c r="AI166" s="12"/>
      <c r="AJ166" s="100"/>
      <c r="AK166" s="102"/>
      <c r="AL166" s="101"/>
      <c r="AM166" s="97"/>
      <c r="AN166" s="67"/>
      <c r="AO166" s="102"/>
      <c r="AP166" s="102"/>
      <c r="AQ166" s="75"/>
      <c r="AR166" s="67"/>
      <c r="AS166" s="83"/>
      <c r="AT166" s="102"/>
      <c r="AU166" s="92"/>
      <c r="AV166" s="118"/>
      <c r="AW166" s="92"/>
      <c r="AX166" s="104"/>
      <c r="AY166" s="67"/>
      <c r="AZ166" s="102"/>
      <c r="BA166" s="102"/>
      <c r="BB166" s="83"/>
      <c r="BC166" s="102"/>
      <c r="BD166" s="83"/>
      <c r="BE166" s="102"/>
      <c r="BF166" s="101"/>
      <c r="BG166" s="102"/>
      <c r="BH166" s="83"/>
      <c r="BI166" s="92"/>
      <c r="BJ166" s="92"/>
      <c r="BK166" s="139"/>
      <c r="BL166" s="83"/>
      <c r="BM166" s="104"/>
      <c r="BN166" s="68"/>
      <c r="BO166" s="67"/>
      <c r="BP166" s="83"/>
      <c r="BQ166" s="75"/>
      <c r="BR166" s="133"/>
      <c r="BS166" s="91"/>
      <c r="BT166" s="75"/>
      <c r="BU166" s="146"/>
      <c r="BV166" s="104"/>
    </row>
    <row r="167" spans="3:74">
      <c r="C167" s="71">
        <f t="shared" si="2"/>
        <v>3000</v>
      </c>
      <c r="E167" s="12"/>
      <c r="F167" s="12"/>
      <c r="G167" s="12"/>
      <c r="H167" s="12"/>
      <c r="I167" s="12"/>
      <c r="J167" s="106"/>
      <c r="K167" s="12"/>
      <c r="L167" s="12"/>
      <c r="M167" s="12"/>
      <c r="N167" s="12"/>
      <c r="O167" s="12"/>
      <c r="P167" s="12"/>
      <c r="Q167" s="12"/>
      <c r="R167" s="12"/>
      <c r="S167" s="12"/>
      <c r="T167" s="102"/>
      <c r="U167" s="83"/>
      <c r="V167" s="92"/>
      <c r="W167" s="104"/>
      <c r="X167" s="67"/>
      <c r="Y167" s="12"/>
      <c r="Z167" s="12"/>
      <c r="AA167" s="12"/>
      <c r="AB167" s="12"/>
      <c r="AC167" s="12"/>
      <c r="AD167" s="12"/>
      <c r="AE167" s="12"/>
      <c r="AF167" s="73"/>
      <c r="AG167" s="83"/>
      <c r="AH167" s="12"/>
      <c r="AI167" s="12"/>
      <c r="AJ167" s="101"/>
      <c r="AK167" s="102"/>
      <c r="AL167" s="101"/>
      <c r="AM167" s="97"/>
      <c r="AN167" s="67"/>
      <c r="AO167" s="102"/>
      <c r="AP167" s="102"/>
      <c r="AQ167" s="75"/>
      <c r="AR167" s="67"/>
      <c r="AS167" s="83"/>
      <c r="AT167" s="102"/>
      <c r="AU167" s="92"/>
      <c r="AV167" s="118"/>
      <c r="AW167" s="92"/>
      <c r="AX167" s="104"/>
      <c r="AY167" s="67"/>
      <c r="AZ167" s="102"/>
      <c r="BA167" s="83"/>
      <c r="BB167" s="83"/>
      <c r="BC167" s="102"/>
      <c r="BD167" s="83"/>
      <c r="BE167" s="83"/>
      <c r="BF167" s="101"/>
      <c r="BG167" s="83"/>
      <c r="BH167" s="83"/>
      <c r="BI167" s="92"/>
      <c r="BJ167" s="92"/>
      <c r="BK167" s="139"/>
      <c r="BL167" s="83"/>
      <c r="BM167" s="104"/>
      <c r="BN167" s="68"/>
      <c r="BO167" s="67"/>
      <c r="BP167" s="83"/>
      <c r="BQ167" s="75"/>
      <c r="BR167" s="133"/>
      <c r="BS167" s="91"/>
      <c r="BT167" s="104"/>
      <c r="BU167" s="146"/>
      <c r="BV167" s="104"/>
    </row>
    <row r="168" spans="3:74">
      <c r="C168" s="71">
        <f t="shared" si="2"/>
        <v>2950</v>
      </c>
      <c r="E168" s="12"/>
      <c r="F168" s="12"/>
      <c r="G168" s="12"/>
      <c r="H168" s="12"/>
      <c r="I168" s="12"/>
      <c r="J168" s="106"/>
      <c r="K168" s="12"/>
      <c r="L168" s="12"/>
      <c r="M168" s="12"/>
      <c r="N168" s="12"/>
      <c r="O168" s="12"/>
      <c r="P168" s="12"/>
      <c r="Q168" s="12"/>
      <c r="R168" s="12"/>
      <c r="S168" s="12"/>
      <c r="T168" s="102"/>
      <c r="U168" s="83"/>
      <c r="V168" s="92"/>
      <c r="W168" s="104"/>
      <c r="X168" s="67"/>
      <c r="Y168" s="12"/>
      <c r="Z168" s="12"/>
      <c r="AA168" s="12"/>
      <c r="AB168" s="12"/>
      <c r="AC168" s="12"/>
      <c r="AD168" s="12"/>
      <c r="AE168" s="93"/>
      <c r="AF168" s="73"/>
      <c r="AG168" s="83"/>
      <c r="AH168" s="12"/>
      <c r="AI168" s="12"/>
      <c r="AJ168" s="101"/>
      <c r="AK168" s="102"/>
      <c r="AL168" s="101"/>
      <c r="AM168" s="97"/>
      <c r="AN168" s="67"/>
      <c r="AO168" s="102"/>
      <c r="AP168" s="102"/>
      <c r="AQ168" s="75"/>
      <c r="AR168" s="67"/>
      <c r="AS168" s="83"/>
      <c r="AT168" s="102"/>
      <c r="AU168" s="92"/>
      <c r="AV168" s="118"/>
      <c r="AW168" s="92"/>
      <c r="AX168" s="104"/>
      <c r="AY168" s="67"/>
      <c r="AZ168" s="102"/>
      <c r="BA168" s="83"/>
      <c r="BB168" s="83"/>
      <c r="BC168" s="102"/>
      <c r="BD168" s="83"/>
      <c r="BE168" s="83"/>
      <c r="BF168" s="101"/>
      <c r="BG168" s="83"/>
      <c r="BH168" s="83"/>
      <c r="BI168" s="92"/>
      <c r="BJ168" s="92"/>
      <c r="BK168" s="139"/>
      <c r="BL168" s="83"/>
      <c r="BM168" s="104"/>
      <c r="BN168" s="68"/>
      <c r="BO168" s="67"/>
      <c r="BP168" s="83"/>
      <c r="BQ168" s="75"/>
      <c r="BR168" s="133"/>
      <c r="BS168" s="91"/>
      <c r="BT168" s="104"/>
      <c r="BU168" s="146"/>
      <c r="BV168" s="104"/>
    </row>
    <row r="169" spans="3:74">
      <c r="C169" s="71">
        <f t="shared" si="2"/>
        <v>2900</v>
      </c>
      <c r="E169" s="12"/>
      <c r="F169" s="12"/>
      <c r="G169" s="12"/>
      <c r="H169" s="12"/>
      <c r="I169" s="12"/>
      <c r="J169" s="106"/>
      <c r="K169" s="12"/>
      <c r="L169" s="12"/>
      <c r="M169" s="12"/>
      <c r="N169" s="12"/>
      <c r="O169" s="12"/>
      <c r="P169" s="12"/>
      <c r="Q169" s="12"/>
      <c r="R169" s="12"/>
      <c r="S169" s="12"/>
      <c r="T169" s="102"/>
      <c r="U169" s="83"/>
      <c r="V169" s="92"/>
      <c r="W169" s="104"/>
      <c r="X169" s="67"/>
      <c r="Y169" s="12"/>
      <c r="Z169" s="12"/>
      <c r="AA169" s="12"/>
      <c r="AB169" s="12"/>
      <c r="AC169" s="12"/>
      <c r="AD169" s="12"/>
      <c r="AE169" s="95"/>
      <c r="AF169" s="73"/>
      <c r="AG169" s="75"/>
      <c r="AH169" s="120"/>
      <c r="AI169" s="67"/>
      <c r="AJ169" s="101"/>
      <c r="AK169" s="102"/>
      <c r="AL169" s="101"/>
      <c r="AM169" s="97"/>
      <c r="AN169" s="67"/>
      <c r="AO169" s="102"/>
      <c r="AP169" s="102"/>
      <c r="AQ169" s="75"/>
      <c r="AR169" s="67"/>
      <c r="AS169" s="83"/>
      <c r="AT169" s="102"/>
      <c r="AU169" s="92"/>
      <c r="AV169" s="118"/>
      <c r="AW169" s="92"/>
      <c r="AX169" s="104"/>
      <c r="AY169" s="67"/>
      <c r="AZ169" s="102"/>
      <c r="BA169" s="83"/>
      <c r="BB169" s="83"/>
      <c r="BC169" s="83"/>
      <c r="BD169" s="83"/>
      <c r="BE169" s="83"/>
      <c r="BF169" s="101"/>
      <c r="BG169" s="83"/>
      <c r="BH169" s="83"/>
      <c r="BI169" s="92"/>
      <c r="BJ169" s="92"/>
      <c r="BK169" s="139"/>
      <c r="BL169" s="83"/>
      <c r="BM169" s="104"/>
      <c r="BN169" s="68"/>
      <c r="BO169" s="67"/>
      <c r="BP169" s="83"/>
      <c r="BQ169" s="75"/>
      <c r="BR169" s="133"/>
      <c r="BS169" s="91"/>
      <c r="BT169" s="104"/>
      <c r="BU169" s="146"/>
      <c r="BV169" s="104"/>
    </row>
    <row r="170" spans="3:74">
      <c r="C170" s="71">
        <f t="shared" si="2"/>
        <v>2850</v>
      </c>
      <c r="E170" s="12"/>
      <c r="F170" s="12"/>
      <c r="G170" s="12"/>
      <c r="H170" s="12"/>
      <c r="I170" s="12"/>
      <c r="J170" s="106"/>
      <c r="K170" s="12"/>
      <c r="L170" s="12"/>
      <c r="M170" s="12"/>
      <c r="N170" s="12"/>
      <c r="O170" s="12"/>
      <c r="P170" s="12"/>
      <c r="Q170" s="12"/>
      <c r="R170" s="12"/>
      <c r="S170" s="12"/>
      <c r="T170" s="102"/>
      <c r="U170" s="83"/>
      <c r="V170" s="92"/>
      <c r="W170" s="104"/>
      <c r="X170" s="67"/>
      <c r="Y170" s="12"/>
      <c r="Z170" s="12"/>
      <c r="AA170" s="12"/>
      <c r="AB170" s="12"/>
      <c r="AC170" s="12"/>
      <c r="AD170" s="12"/>
      <c r="AE170" s="95"/>
      <c r="AF170" s="73"/>
      <c r="AG170" s="75"/>
      <c r="AH170" s="120"/>
      <c r="AI170" s="67"/>
      <c r="AJ170" s="101"/>
      <c r="AK170" s="102"/>
      <c r="AL170" s="101"/>
      <c r="AM170" s="97"/>
      <c r="AN170" s="67"/>
      <c r="AO170" s="102"/>
      <c r="AP170" s="102"/>
      <c r="AQ170" s="75"/>
      <c r="AR170" s="67"/>
      <c r="AS170" s="83"/>
      <c r="AT170" s="102"/>
      <c r="AU170" s="92"/>
      <c r="AV170" s="118"/>
      <c r="AW170" s="92"/>
      <c r="AX170" s="104"/>
      <c r="AY170" s="67"/>
      <c r="AZ170" s="102"/>
      <c r="BA170" s="83"/>
      <c r="BB170" s="83"/>
      <c r="BC170" s="83"/>
      <c r="BD170" s="83"/>
      <c r="BE170" s="83"/>
      <c r="BF170" s="101"/>
      <c r="BG170" s="83"/>
      <c r="BH170" s="83"/>
      <c r="BI170" s="92"/>
      <c r="BJ170" s="92"/>
      <c r="BK170" s="139"/>
      <c r="BL170" s="83"/>
      <c r="BM170" s="104"/>
      <c r="BN170" s="68"/>
      <c r="BO170" s="67"/>
      <c r="BP170" s="83"/>
      <c r="BQ170" s="75"/>
      <c r="BR170" s="133"/>
      <c r="BS170" s="91"/>
      <c r="BT170" s="104"/>
      <c r="BU170" s="146"/>
      <c r="BV170" s="104"/>
    </row>
    <row r="171" spans="3:74">
      <c r="C171" s="71">
        <f t="shared" si="2"/>
        <v>2800</v>
      </c>
      <c r="E171" s="12"/>
      <c r="F171" s="12"/>
      <c r="G171" s="12"/>
      <c r="H171" s="12"/>
      <c r="I171" s="12"/>
      <c r="J171" s="106"/>
      <c r="K171" s="12"/>
      <c r="L171" s="12"/>
      <c r="M171" s="12"/>
      <c r="N171" s="12"/>
      <c r="O171" s="12"/>
      <c r="P171" s="12"/>
      <c r="Q171" s="12"/>
      <c r="R171" s="12"/>
      <c r="S171" s="12"/>
      <c r="T171" s="102"/>
      <c r="U171" s="83"/>
      <c r="V171" s="92"/>
      <c r="W171" s="104"/>
      <c r="X171" s="67"/>
      <c r="Y171" s="12"/>
      <c r="Z171" s="12"/>
      <c r="AA171" s="12"/>
      <c r="AB171" s="12"/>
      <c r="AC171" s="12"/>
      <c r="AD171" s="12"/>
      <c r="AE171" s="148"/>
      <c r="AF171" s="73"/>
      <c r="AG171" s="75"/>
      <c r="AH171" s="120"/>
      <c r="AI171" s="67"/>
      <c r="AJ171" s="101"/>
      <c r="AK171" s="102"/>
      <c r="AL171" s="101"/>
      <c r="AM171" s="97"/>
      <c r="AN171" s="67"/>
      <c r="AO171" s="102"/>
      <c r="AP171" s="102"/>
      <c r="AQ171" s="75"/>
      <c r="AR171" s="67"/>
      <c r="AS171" s="83"/>
      <c r="AT171" s="83"/>
      <c r="AU171" s="92"/>
      <c r="AV171" s="118"/>
      <c r="AW171" s="92"/>
      <c r="AX171" s="104"/>
      <c r="AY171" s="67"/>
      <c r="AZ171" s="102"/>
      <c r="BA171" s="83"/>
      <c r="BB171" s="83"/>
      <c r="BC171" s="83"/>
      <c r="BD171" s="83"/>
      <c r="BE171" s="83"/>
      <c r="BF171" s="102"/>
      <c r="BG171" s="83"/>
      <c r="BH171" s="83"/>
      <c r="BI171" s="92"/>
      <c r="BJ171" s="92"/>
      <c r="BK171" s="139"/>
      <c r="BL171" s="83"/>
      <c r="BM171" s="104"/>
      <c r="BN171" s="68"/>
      <c r="BO171" s="67"/>
      <c r="BP171" s="83"/>
      <c r="BQ171" s="75"/>
      <c r="BR171" s="133"/>
      <c r="BS171" s="91"/>
      <c r="BT171" s="104"/>
      <c r="BU171" s="146"/>
      <c r="BV171" s="104"/>
    </row>
    <row r="172" spans="3:74">
      <c r="C172" s="71">
        <f t="shared" si="2"/>
        <v>2750</v>
      </c>
      <c r="E172" s="12"/>
      <c r="F172" s="12"/>
      <c r="G172" s="12"/>
      <c r="H172" s="12"/>
      <c r="I172" s="12"/>
      <c r="J172" s="106"/>
      <c r="K172" s="12"/>
      <c r="L172" s="12"/>
      <c r="M172" s="12"/>
      <c r="N172" s="12"/>
      <c r="O172" s="12"/>
      <c r="P172" s="12"/>
      <c r="Q172" s="12"/>
      <c r="R172" s="12"/>
      <c r="S172" s="12"/>
      <c r="T172" s="102"/>
      <c r="U172" s="83"/>
      <c r="V172" s="92"/>
      <c r="W172" s="104"/>
      <c r="X172" s="67"/>
      <c r="Y172" s="12"/>
      <c r="Z172" s="12"/>
      <c r="AA172" s="12"/>
      <c r="AB172" s="12"/>
      <c r="AC172" s="12"/>
      <c r="AD172" s="12"/>
      <c r="AE172" s="108"/>
      <c r="AF172" s="73"/>
      <c r="AG172" s="75"/>
      <c r="AH172" s="149" t="s">
        <v>119</v>
      </c>
      <c r="AI172" s="67"/>
      <c r="AJ172" s="101"/>
      <c r="AK172" s="102"/>
      <c r="AL172" s="101"/>
      <c r="AM172" s="97"/>
      <c r="AN172" s="67"/>
      <c r="AO172" s="102"/>
      <c r="AP172" s="102"/>
      <c r="AQ172" s="75"/>
      <c r="AR172" s="67"/>
      <c r="AS172" s="83"/>
      <c r="AT172" s="83"/>
      <c r="AU172" s="92"/>
      <c r="AV172" s="118"/>
      <c r="AW172" s="92"/>
      <c r="AX172" s="104"/>
      <c r="AY172" s="67"/>
      <c r="AZ172" s="102"/>
      <c r="BA172" s="83"/>
      <c r="BB172" s="83"/>
      <c r="BC172" s="83"/>
      <c r="BD172" s="83"/>
      <c r="BE172" s="83"/>
      <c r="BF172" s="102"/>
      <c r="BG172" s="83"/>
      <c r="BH172" s="83"/>
      <c r="BI172" s="92"/>
      <c r="BJ172" s="92"/>
      <c r="BK172" s="139"/>
      <c r="BL172" s="83"/>
      <c r="BM172" s="104"/>
      <c r="BN172" s="68"/>
      <c r="BO172" s="67"/>
      <c r="BP172" s="83"/>
      <c r="BQ172" s="104"/>
      <c r="BR172" s="133"/>
      <c r="BS172" s="91"/>
      <c r="BT172" s="104"/>
      <c r="BU172" s="146"/>
      <c r="BV172" s="104"/>
    </row>
    <row r="173" spans="3:74">
      <c r="C173" s="71">
        <f t="shared" si="2"/>
        <v>2700</v>
      </c>
      <c r="E173" s="12"/>
      <c r="F173" s="12"/>
      <c r="G173" s="12"/>
      <c r="H173" s="12"/>
      <c r="I173" s="12"/>
      <c r="J173" s="106"/>
      <c r="K173" s="12"/>
      <c r="L173" s="12"/>
      <c r="M173" s="12"/>
      <c r="N173" s="12"/>
      <c r="O173" s="12"/>
      <c r="P173" s="12"/>
      <c r="Q173" s="12"/>
      <c r="R173" s="12"/>
      <c r="S173" s="12"/>
      <c r="T173" s="102"/>
      <c r="U173" s="83"/>
      <c r="V173" s="92"/>
      <c r="W173" s="104"/>
      <c r="X173" s="67"/>
      <c r="Y173" s="12"/>
      <c r="Z173" s="12"/>
      <c r="AA173" s="12"/>
      <c r="AB173" s="12"/>
      <c r="AC173" s="12"/>
      <c r="AD173" s="93"/>
      <c r="AE173" s="108"/>
      <c r="AF173" s="73"/>
      <c r="AG173" s="75"/>
      <c r="AH173" s="110"/>
      <c r="AI173" s="67"/>
      <c r="AJ173" s="101"/>
      <c r="AK173" s="102"/>
      <c r="AL173" s="101"/>
      <c r="AM173" s="97"/>
      <c r="AN173" s="67"/>
      <c r="AO173" s="102"/>
      <c r="AP173" s="102"/>
      <c r="AQ173" s="75"/>
      <c r="AR173" s="67"/>
      <c r="AS173" s="83"/>
      <c r="AT173" s="83"/>
      <c r="AU173" s="92"/>
      <c r="AV173" s="118"/>
      <c r="AW173" s="92"/>
      <c r="AX173" s="104"/>
      <c r="AY173" s="67"/>
      <c r="AZ173" s="102"/>
      <c r="BA173" s="83"/>
      <c r="BB173" s="83"/>
      <c r="BC173" s="83"/>
      <c r="BD173" s="83"/>
      <c r="BE173" s="83"/>
      <c r="BF173" s="102"/>
      <c r="BG173" s="83"/>
      <c r="BH173" s="83"/>
      <c r="BI173" s="92"/>
      <c r="BJ173" s="92"/>
      <c r="BK173" s="139"/>
      <c r="BL173" s="83"/>
      <c r="BM173" s="104"/>
      <c r="BN173" s="68"/>
      <c r="BO173" s="67"/>
      <c r="BP173" s="83"/>
      <c r="BQ173" s="104"/>
      <c r="BR173" s="133"/>
      <c r="BS173" s="91"/>
      <c r="BT173" s="104"/>
      <c r="BU173" s="146"/>
      <c r="BV173" s="104"/>
    </row>
    <row r="174" spans="3:74">
      <c r="C174" s="71">
        <f t="shared" si="2"/>
        <v>2650</v>
      </c>
      <c r="E174" s="12"/>
      <c r="F174" s="12"/>
      <c r="G174" s="12"/>
      <c r="H174" s="12"/>
      <c r="I174" s="12"/>
      <c r="J174" s="106"/>
      <c r="K174" s="12"/>
      <c r="L174" s="12"/>
      <c r="M174" s="12"/>
      <c r="N174" s="12"/>
      <c r="O174" s="12"/>
      <c r="P174" s="12"/>
      <c r="Q174" s="12"/>
      <c r="R174" s="12"/>
      <c r="S174" s="12"/>
      <c r="T174" s="102"/>
      <c r="U174" s="83"/>
      <c r="V174" s="92"/>
      <c r="W174" s="104"/>
      <c r="X174" s="67"/>
      <c r="Y174" s="12"/>
      <c r="Z174" s="12"/>
      <c r="AA174" s="12"/>
      <c r="AB174" s="12"/>
      <c r="AC174" s="12"/>
      <c r="AD174" s="95"/>
      <c r="AE174" s="108"/>
      <c r="AF174" s="73"/>
      <c r="AG174" s="75"/>
      <c r="AH174" s="78"/>
      <c r="AI174" s="67"/>
      <c r="AJ174" s="101"/>
      <c r="AK174" s="102"/>
      <c r="AL174" s="102"/>
      <c r="AM174" s="97"/>
      <c r="AN174" s="67"/>
      <c r="AO174" s="102"/>
      <c r="AP174" s="102"/>
      <c r="AQ174" s="75"/>
      <c r="AR174" s="67"/>
      <c r="AS174" s="83"/>
      <c r="AT174" s="83"/>
      <c r="AU174" s="92"/>
      <c r="AV174" s="118"/>
      <c r="AW174" s="92"/>
      <c r="AX174" s="104"/>
      <c r="AY174" s="67"/>
      <c r="AZ174" s="102"/>
      <c r="BA174" s="83"/>
      <c r="BB174" s="83"/>
      <c r="BC174" s="83"/>
      <c r="BD174" s="83"/>
      <c r="BE174" s="83"/>
      <c r="BF174" s="102"/>
      <c r="BG174" s="83"/>
      <c r="BH174" s="83"/>
      <c r="BI174" s="92"/>
      <c r="BJ174" s="92"/>
      <c r="BK174" s="139"/>
      <c r="BL174" s="92"/>
      <c r="BM174" s="104"/>
      <c r="BN174" s="68"/>
      <c r="BO174" s="67"/>
      <c r="BP174" s="83"/>
      <c r="BQ174" s="104"/>
      <c r="BR174" s="133"/>
      <c r="BS174" s="91"/>
      <c r="BT174" s="104"/>
      <c r="BU174" s="146"/>
      <c r="BV174" s="104"/>
    </row>
    <row r="175" spans="3:74">
      <c r="C175" s="71">
        <f t="shared" si="2"/>
        <v>2600</v>
      </c>
      <c r="E175" s="12"/>
      <c r="F175" s="12"/>
      <c r="G175" s="12"/>
      <c r="H175" s="12"/>
      <c r="I175" s="12"/>
      <c r="J175" s="106"/>
      <c r="K175" s="12"/>
      <c r="L175" s="12"/>
      <c r="M175" s="12"/>
      <c r="N175" s="12"/>
      <c r="O175" s="12"/>
      <c r="P175" s="12"/>
      <c r="Q175" s="12"/>
      <c r="R175" s="12"/>
      <c r="S175" s="12"/>
      <c r="T175" s="102"/>
      <c r="U175" s="92"/>
      <c r="V175" s="92"/>
      <c r="W175" s="104"/>
      <c r="X175" s="67"/>
      <c r="Y175" s="12"/>
      <c r="Z175" s="12"/>
      <c r="AA175" s="12"/>
      <c r="AB175" s="12"/>
      <c r="AC175" s="12"/>
      <c r="AD175" s="95"/>
      <c r="AE175" s="108"/>
      <c r="AF175" s="73"/>
      <c r="AG175" s="75"/>
      <c r="AH175" s="78"/>
      <c r="AI175" s="67"/>
      <c r="AJ175" s="101"/>
      <c r="AK175" s="102"/>
      <c r="AL175" s="102"/>
      <c r="AM175" s="97"/>
      <c r="AN175" s="150"/>
      <c r="AO175" s="102"/>
      <c r="AP175" s="102"/>
      <c r="AQ175" s="75"/>
      <c r="AR175" s="67"/>
      <c r="AS175" s="83"/>
      <c r="AT175" s="83"/>
      <c r="AU175" s="92"/>
      <c r="AV175" s="118"/>
      <c r="AW175" s="92"/>
      <c r="AX175" s="104"/>
      <c r="AY175" s="67"/>
      <c r="AZ175" s="102"/>
      <c r="BA175" s="83"/>
      <c r="BB175" s="83"/>
      <c r="BC175" s="83"/>
      <c r="BD175" s="83"/>
      <c r="BE175" s="83"/>
      <c r="BF175" s="83"/>
      <c r="BG175" s="83"/>
      <c r="BH175" s="83"/>
      <c r="BI175" s="92"/>
      <c r="BJ175" s="92"/>
      <c r="BK175" s="139"/>
      <c r="BL175" s="92"/>
      <c r="BM175" s="104"/>
      <c r="BN175" s="68"/>
      <c r="BO175" s="67"/>
      <c r="BP175" s="83"/>
      <c r="BQ175" s="104"/>
      <c r="BR175" s="133"/>
      <c r="BS175" s="91"/>
      <c r="BT175" s="104"/>
      <c r="BU175" s="146"/>
      <c r="BV175" s="104"/>
    </row>
    <row r="176" spans="3:74">
      <c r="C176" s="71">
        <f t="shared" si="2"/>
        <v>2550</v>
      </c>
      <c r="E176" s="12"/>
      <c r="F176" s="12"/>
      <c r="G176" s="12"/>
      <c r="H176" s="12"/>
      <c r="I176" s="12"/>
      <c r="J176" s="106"/>
      <c r="K176" s="12"/>
      <c r="L176" s="12"/>
      <c r="M176" s="12"/>
      <c r="N176" s="12"/>
      <c r="O176" s="12"/>
      <c r="P176" s="12"/>
      <c r="Q176" s="12"/>
      <c r="R176" s="12"/>
      <c r="S176" s="94"/>
      <c r="T176" s="102"/>
      <c r="U176" s="92"/>
      <c r="V176" s="92"/>
      <c r="W176" s="104"/>
      <c r="X176" s="67"/>
      <c r="Y176" s="12"/>
      <c r="Z176" s="12"/>
      <c r="AA176" s="12"/>
      <c r="AB176" s="12"/>
      <c r="AC176" s="12"/>
      <c r="AD176" s="95"/>
      <c r="AE176" s="108"/>
      <c r="AF176" s="73"/>
      <c r="AG176" s="75"/>
      <c r="AH176" s="119"/>
      <c r="AI176" s="67"/>
      <c r="AJ176" s="101"/>
      <c r="AK176" s="102"/>
      <c r="AL176" s="102"/>
      <c r="AM176" s="97"/>
      <c r="AN176" s="151"/>
      <c r="AO176" s="102"/>
      <c r="AP176" s="102"/>
      <c r="AQ176" s="75"/>
      <c r="AR176" s="67"/>
      <c r="AS176" s="83"/>
      <c r="AT176" s="83"/>
      <c r="AU176" s="92"/>
      <c r="AV176" s="118"/>
      <c r="AW176" s="92"/>
      <c r="AX176" s="104"/>
      <c r="AY176" s="67"/>
      <c r="AZ176" s="102"/>
      <c r="BA176" s="83"/>
      <c r="BB176" s="83"/>
      <c r="BC176" s="83"/>
      <c r="BD176" s="83"/>
      <c r="BE176" s="83"/>
      <c r="BF176" s="83"/>
      <c r="BG176" s="83"/>
      <c r="BH176" s="83"/>
      <c r="BI176" s="92"/>
      <c r="BJ176" s="92"/>
      <c r="BK176" s="147"/>
      <c r="BL176" s="92"/>
      <c r="BM176" s="104"/>
      <c r="BN176" s="68"/>
      <c r="BO176" s="67"/>
      <c r="BP176" s="83"/>
      <c r="BQ176" s="104"/>
      <c r="BR176" s="133"/>
      <c r="BS176" s="91"/>
      <c r="BT176" s="104"/>
      <c r="BU176" s="146"/>
      <c r="BV176" s="104"/>
    </row>
    <row r="177" spans="3:74">
      <c r="C177" s="71">
        <f t="shared" si="2"/>
        <v>2500</v>
      </c>
      <c r="E177" s="12"/>
      <c r="F177" s="12"/>
      <c r="G177" s="12"/>
      <c r="H177" s="12"/>
      <c r="I177" s="12"/>
      <c r="J177" s="106"/>
      <c r="K177" s="12"/>
      <c r="L177" s="12"/>
      <c r="M177" s="12"/>
      <c r="N177" s="12"/>
      <c r="O177" s="12"/>
      <c r="P177" s="12"/>
      <c r="Q177" s="12"/>
      <c r="R177" s="12"/>
      <c r="S177" s="96"/>
      <c r="T177" s="102"/>
      <c r="U177" s="92"/>
      <c r="V177" s="92"/>
      <c r="W177" s="104"/>
      <c r="X177" s="67"/>
      <c r="Y177" s="12"/>
      <c r="Z177" s="12"/>
      <c r="AA177" s="12"/>
      <c r="AB177" s="12"/>
      <c r="AC177" s="12"/>
      <c r="AD177" s="95"/>
      <c r="AE177" s="108"/>
      <c r="AF177" s="73"/>
      <c r="AG177" s="75"/>
      <c r="AH177" s="106"/>
      <c r="AI177" s="67"/>
      <c r="AJ177" s="102"/>
      <c r="AK177" s="102"/>
      <c r="AL177" s="102"/>
      <c r="AM177" s="97"/>
      <c r="AN177" s="151"/>
      <c r="AO177" s="102"/>
      <c r="AP177" s="102"/>
      <c r="AQ177" s="75"/>
      <c r="AR177" s="67"/>
      <c r="AS177" s="83"/>
      <c r="AT177" s="83"/>
      <c r="AU177" s="92"/>
      <c r="AV177" s="118"/>
      <c r="AW177" s="92"/>
      <c r="AX177" s="104"/>
      <c r="AY177" s="67"/>
      <c r="AZ177" s="83"/>
      <c r="BA177" s="83"/>
      <c r="BB177" s="83"/>
      <c r="BC177" s="83"/>
      <c r="BD177" s="83"/>
      <c r="BE177" s="83"/>
      <c r="BF177" s="83"/>
      <c r="BG177" s="83"/>
      <c r="BH177" s="83"/>
      <c r="BI177" s="92"/>
      <c r="BJ177" s="92"/>
      <c r="BK177" s="147"/>
      <c r="BL177" s="92"/>
      <c r="BM177" s="104"/>
      <c r="BN177" s="68"/>
      <c r="BO177" s="67"/>
      <c r="BP177" s="83"/>
      <c r="BQ177" s="104"/>
      <c r="BR177" s="133"/>
      <c r="BS177" s="91"/>
      <c r="BT177" s="104"/>
      <c r="BU177" s="146"/>
      <c r="BV177" s="104"/>
    </row>
    <row r="178" spans="3:74">
      <c r="C178" s="71">
        <f t="shared" si="2"/>
        <v>2450</v>
      </c>
      <c r="E178" s="12"/>
      <c r="F178" s="12"/>
      <c r="G178" s="12"/>
      <c r="H178" s="12"/>
      <c r="I178" s="12"/>
      <c r="J178" s="106"/>
      <c r="K178" s="12"/>
      <c r="L178" s="12"/>
      <c r="M178" s="12"/>
      <c r="N178" s="12"/>
      <c r="O178" s="12"/>
      <c r="P178" s="12"/>
      <c r="Q178" s="12"/>
      <c r="R178" s="12"/>
      <c r="S178" s="96"/>
      <c r="T178" s="83"/>
      <c r="U178" s="92"/>
      <c r="V178" s="92"/>
      <c r="W178" s="104"/>
      <c r="X178" s="67"/>
      <c r="Y178" s="12"/>
      <c r="Z178" s="12"/>
      <c r="AA178" s="12"/>
      <c r="AB178" s="12"/>
      <c r="AC178" s="12"/>
      <c r="AD178" s="95"/>
      <c r="AE178" s="139"/>
      <c r="AF178" s="73"/>
      <c r="AG178" s="75"/>
      <c r="AH178" s="106"/>
      <c r="AI178" s="67"/>
      <c r="AJ178" s="102"/>
      <c r="AK178" s="102"/>
      <c r="AL178" s="102"/>
      <c r="AM178" s="97"/>
      <c r="AN178" s="152"/>
      <c r="AO178" s="102"/>
      <c r="AP178" s="102"/>
      <c r="AQ178" s="75"/>
      <c r="AR178" s="67"/>
      <c r="AS178" s="83"/>
      <c r="AT178" s="83"/>
      <c r="AU178" s="92"/>
      <c r="AV178" s="118"/>
      <c r="AW178" s="92"/>
      <c r="AX178" s="104"/>
      <c r="AY178" s="67"/>
      <c r="AZ178" s="83"/>
      <c r="BA178" s="83"/>
      <c r="BB178" s="83"/>
      <c r="BC178" s="83"/>
      <c r="BD178" s="83"/>
      <c r="BE178" s="83"/>
      <c r="BF178" s="83"/>
      <c r="BG178" s="83"/>
      <c r="BH178" s="83"/>
      <c r="BI178" s="92"/>
      <c r="BJ178" s="92"/>
      <c r="BK178" s="147"/>
      <c r="BL178" s="92"/>
      <c r="BM178" s="104"/>
      <c r="BN178" s="68"/>
      <c r="BO178" s="67"/>
      <c r="BP178" s="83"/>
      <c r="BQ178" s="104"/>
      <c r="BR178" s="133"/>
      <c r="BS178" s="98"/>
      <c r="BT178" s="104"/>
      <c r="BU178" s="146"/>
      <c r="BV178" s="104"/>
    </row>
    <row r="179" spans="3:74">
      <c r="C179" s="71">
        <f t="shared" si="2"/>
        <v>2400</v>
      </c>
      <c r="E179" s="12"/>
      <c r="F179" s="12"/>
      <c r="G179" s="12"/>
      <c r="H179" s="12"/>
      <c r="I179" s="12"/>
      <c r="J179" s="106"/>
      <c r="K179" s="12"/>
      <c r="L179" s="12"/>
      <c r="M179" s="12"/>
      <c r="N179" s="12"/>
      <c r="O179" s="12"/>
      <c r="P179" s="12"/>
      <c r="Q179" s="12"/>
      <c r="R179" s="12"/>
      <c r="S179" s="96"/>
      <c r="T179" s="83"/>
      <c r="U179" s="92"/>
      <c r="V179" s="92"/>
      <c r="W179" s="104"/>
      <c r="X179" s="67"/>
      <c r="Y179" s="12"/>
      <c r="Z179" s="12"/>
      <c r="AA179" s="12"/>
      <c r="AB179" s="12"/>
      <c r="AC179" s="12"/>
      <c r="AD179" s="105"/>
      <c r="AE179" s="147"/>
      <c r="AF179" s="73"/>
      <c r="AG179" s="75"/>
      <c r="AH179" s="106"/>
      <c r="AI179" s="67"/>
      <c r="AJ179" s="102"/>
      <c r="AK179" s="102"/>
      <c r="AL179" s="102"/>
      <c r="AM179" s="97"/>
      <c r="AN179" s="152"/>
      <c r="AO179" s="102"/>
      <c r="AP179" s="102"/>
      <c r="AQ179" s="75"/>
      <c r="AR179" s="67"/>
      <c r="AS179" s="83"/>
      <c r="AT179" s="83"/>
      <c r="AU179" s="92"/>
      <c r="AV179" s="118"/>
      <c r="AW179" s="92"/>
      <c r="AX179" s="104"/>
      <c r="AY179" s="67"/>
      <c r="AZ179" s="83"/>
      <c r="BA179" s="83"/>
      <c r="BB179" s="83"/>
      <c r="BC179" s="83"/>
      <c r="BD179" s="83"/>
      <c r="BE179" s="83"/>
      <c r="BF179" s="83"/>
      <c r="BG179" s="83"/>
      <c r="BH179" s="83"/>
      <c r="BI179" s="92"/>
      <c r="BJ179" s="92"/>
      <c r="BK179" s="147"/>
      <c r="BL179" s="92"/>
      <c r="BM179" s="104"/>
      <c r="BN179" s="68"/>
      <c r="BO179" s="67"/>
      <c r="BP179" s="83"/>
      <c r="BQ179" s="104"/>
      <c r="BR179" s="133"/>
      <c r="BS179" s="111"/>
      <c r="BT179" s="104"/>
      <c r="BU179" s="146"/>
      <c r="BV179" s="104"/>
    </row>
    <row r="180" spans="3:74">
      <c r="C180" s="71">
        <f t="shared" si="2"/>
        <v>2350</v>
      </c>
      <c r="E180" s="12"/>
      <c r="F180" s="12"/>
      <c r="G180" s="12"/>
      <c r="H180" s="12"/>
      <c r="I180" s="12"/>
      <c r="J180" s="106"/>
      <c r="K180" s="12"/>
      <c r="L180" s="12"/>
      <c r="M180" s="12"/>
      <c r="N180" s="12"/>
      <c r="O180" s="12"/>
      <c r="P180" s="12"/>
      <c r="Q180" s="12"/>
      <c r="R180" s="12"/>
      <c r="S180" s="96"/>
      <c r="T180" s="83"/>
      <c r="U180" s="92"/>
      <c r="V180" s="92"/>
      <c r="W180" s="104"/>
      <c r="X180" s="67"/>
      <c r="Y180" s="12"/>
      <c r="Z180" s="12"/>
      <c r="AA180" s="12"/>
      <c r="AB180" s="12"/>
      <c r="AC180" s="93"/>
      <c r="AD180" s="108"/>
      <c r="AE180" s="73"/>
      <c r="AF180" s="73"/>
      <c r="AG180" s="75"/>
      <c r="AH180" s="106"/>
      <c r="AI180" s="67"/>
      <c r="AJ180" s="102"/>
      <c r="AK180" s="102"/>
      <c r="AL180" s="102"/>
      <c r="AM180" s="97"/>
      <c r="AN180" s="153"/>
      <c r="AO180" s="102"/>
      <c r="AP180" s="102"/>
      <c r="AQ180" s="75"/>
      <c r="AR180" s="67"/>
      <c r="AS180" s="83"/>
      <c r="AT180" s="83"/>
      <c r="AU180" s="92"/>
      <c r="AV180" s="118"/>
      <c r="AW180" s="92"/>
      <c r="AX180" s="104"/>
      <c r="AY180" s="67"/>
      <c r="AZ180" s="83"/>
      <c r="BA180" s="83"/>
      <c r="BB180" s="83"/>
      <c r="BC180" s="83"/>
      <c r="BD180" s="83"/>
      <c r="BE180" s="83"/>
      <c r="BF180" s="83"/>
      <c r="BG180" s="83"/>
      <c r="BH180" s="83"/>
      <c r="BI180" s="92"/>
      <c r="BJ180" s="92"/>
      <c r="BK180" s="147"/>
      <c r="BL180" s="92"/>
      <c r="BM180" s="104"/>
      <c r="BN180" s="68"/>
      <c r="BO180" s="67"/>
      <c r="BP180" s="83"/>
      <c r="BQ180" s="104"/>
      <c r="BR180" s="133"/>
      <c r="BS180" s="111"/>
      <c r="BT180" s="104"/>
      <c r="BU180" s="146"/>
      <c r="BV180" s="104"/>
    </row>
    <row r="181" spans="3:74">
      <c r="C181" s="71">
        <f t="shared" si="2"/>
        <v>2300</v>
      </c>
      <c r="E181" s="12"/>
      <c r="F181" s="12"/>
      <c r="G181" s="12"/>
      <c r="H181" s="12"/>
      <c r="I181" s="12"/>
      <c r="J181" s="106"/>
      <c r="K181" s="12"/>
      <c r="L181" s="12"/>
      <c r="M181" s="12"/>
      <c r="N181" s="12"/>
      <c r="O181" s="12"/>
      <c r="P181" s="12"/>
      <c r="Q181" s="12"/>
      <c r="R181" s="12"/>
      <c r="S181" s="96"/>
      <c r="T181" s="83"/>
      <c r="U181" s="92"/>
      <c r="V181" s="92"/>
      <c r="W181" s="104"/>
      <c r="X181" s="67"/>
      <c r="Y181" s="12"/>
      <c r="Z181" s="12"/>
      <c r="AA181" s="12"/>
      <c r="AB181" s="12"/>
      <c r="AC181" s="95"/>
      <c r="AD181" s="108"/>
      <c r="AE181" s="73"/>
      <c r="AF181" s="73"/>
      <c r="AG181" s="75"/>
      <c r="AH181" s="106"/>
      <c r="AI181" s="67"/>
      <c r="AJ181" s="102"/>
      <c r="AK181" s="102"/>
      <c r="AL181" s="102"/>
      <c r="AM181" s="97"/>
      <c r="AN181" s="153"/>
      <c r="AO181" s="102"/>
      <c r="AP181" s="102"/>
      <c r="AQ181" s="75"/>
      <c r="AR181" s="67"/>
      <c r="AS181" s="83"/>
      <c r="AT181" s="83"/>
      <c r="AU181" s="92"/>
      <c r="AV181" s="118"/>
      <c r="AW181" s="92"/>
      <c r="AX181" s="104"/>
      <c r="AY181" s="67"/>
      <c r="AZ181" s="83"/>
      <c r="BA181" s="83"/>
      <c r="BB181" s="83"/>
      <c r="BC181" s="83"/>
      <c r="BD181" s="83"/>
      <c r="BE181" s="83"/>
      <c r="BF181" s="83"/>
      <c r="BG181" s="83"/>
      <c r="BH181" s="83"/>
      <c r="BI181" s="92"/>
      <c r="BJ181" s="92"/>
      <c r="BK181" s="147"/>
      <c r="BL181" s="92"/>
      <c r="BM181" s="104"/>
      <c r="BN181" s="68"/>
      <c r="BO181" s="67"/>
      <c r="BP181" s="83"/>
      <c r="BQ181" s="104"/>
      <c r="BR181" s="133"/>
      <c r="BS181" s="111"/>
      <c r="BT181" s="104"/>
      <c r="BU181" s="146"/>
      <c r="BV181" s="104"/>
    </row>
    <row r="182" spans="3:74">
      <c r="C182" s="71">
        <f t="shared" si="2"/>
        <v>2250</v>
      </c>
      <c r="E182" s="12"/>
      <c r="F182" s="12"/>
      <c r="G182" s="12"/>
      <c r="H182" s="12"/>
      <c r="I182" s="12"/>
      <c r="J182" s="106"/>
      <c r="K182" s="12"/>
      <c r="L182" s="154"/>
      <c r="M182" s="67"/>
      <c r="N182" s="12"/>
      <c r="O182" s="12"/>
      <c r="P182" s="12"/>
      <c r="Q182" s="12"/>
      <c r="R182" s="12"/>
      <c r="S182" s="96"/>
      <c r="T182" s="83"/>
      <c r="U182" s="92"/>
      <c r="V182" s="92"/>
      <c r="W182" s="104"/>
      <c r="X182" s="67"/>
      <c r="Y182" s="12"/>
      <c r="Z182" s="12"/>
      <c r="AA182" s="12"/>
      <c r="AB182" s="12"/>
      <c r="AC182" s="95"/>
      <c r="AD182" s="108"/>
      <c r="AE182" s="73"/>
      <c r="AF182" s="73"/>
      <c r="AG182" s="75"/>
      <c r="AH182" s="106"/>
      <c r="AI182" s="67"/>
      <c r="AJ182" s="102"/>
      <c r="AK182" s="102"/>
      <c r="AL182" s="102"/>
      <c r="AM182" s="97"/>
      <c r="AN182" s="153"/>
      <c r="AO182" s="102"/>
      <c r="AP182" s="102"/>
      <c r="AQ182" s="75"/>
      <c r="AR182" s="67"/>
      <c r="AS182" s="83"/>
      <c r="AT182" s="83"/>
      <c r="AU182" s="92"/>
      <c r="AV182" s="118"/>
      <c r="AW182" s="92"/>
      <c r="AX182" s="104"/>
      <c r="AY182" s="67"/>
      <c r="AZ182" s="83"/>
      <c r="BA182" s="83"/>
      <c r="BB182" s="83"/>
      <c r="BC182" s="83"/>
      <c r="BD182" s="83"/>
      <c r="BE182" s="83"/>
      <c r="BF182" s="83"/>
      <c r="BG182" s="83"/>
      <c r="BH182" s="83"/>
      <c r="BI182" s="92"/>
      <c r="BJ182" s="92"/>
      <c r="BK182" s="73"/>
      <c r="BL182" s="92"/>
      <c r="BM182" s="104"/>
      <c r="BN182" s="68"/>
      <c r="BO182" s="67"/>
      <c r="BP182" s="83"/>
      <c r="BQ182" s="104"/>
      <c r="BR182" s="133"/>
      <c r="BS182" s="111"/>
      <c r="BT182" s="104"/>
      <c r="BU182" s="146"/>
      <c r="BV182" s="104"/>
    </row>
    <row r="183" spans="3:74">
      <c r="C183" s="71">
        <f t="shared" si="2"/>
        <v>2200</v>
      </c>
      <c r="E183" s="12"/>
      <c r="F183" s="12"/>
      <c r="G183" s="12"/>
      <c r="H183" s="12"/>
      <c r="I183" s="12"/>
      <c r="J183" s="106"/>
      <c r="K183" s="12"/>
      <c r="L183" s="154"/>
      <c r="M183" s="67"/>
      <c r="N183" s="12"/>
      <c r="O183" s="12"/>
      <c r="P183" s="12"/>
      <c r="Q183" s="12"/>
      <c r="R183" s="12"/>
      <c r="S183" s="96"/>
      <c r="T183" s="83"/>
      <c r="U183" s="92"/>
      <c r="V183" s="92"/>
      <c r="W183" s="104"/>
      <c r="X183" s="67"/>
      <c r="Y183" s="12"/>
      <c r="Z183" s="12"/>
      <c r="AA183" s="12"/>
      <c r="AB183" s="12"/>
      <c r="AC183" s="95"/>
      <c r="AD183" s="108"/>
      <c r="AE183" s="73"/>
      <c r="AF183" s="73"/>
      <c r="AG183" s="75"/>
      <c r="AH183" s="106"/>
      <c r="AI183" s="67"/>
      <c r="AJ183" s="102"/>
      <c r="AK183" s="102"/>
      <c r="AL183" s="102"/>
      <c r="AM183" s="97"/>
      <c r="AN183" s="153"/>
      <c r="AO183" s="102"/>
      <c r="AP183" s="102"/>
      <c r="AQ183" s="75"/>
      <c r="AR183" s="67"/>
      <c r="AS183" s="83"/>
      <c r="AT183" s="83"/>
      <c r="AU183" s="92"/>
      <c r="AV183" s="118"/>
      <c r="AW183" s="92"/>
      <c r="AX183" s="104"/>
      <c r="AY183" s="67"/>
      <c r="AZ183" s="83"/>
      <c r="BA183" s="83"/>
      <c r="BB183" s="83"/>
      <c r="BC183" s="83"/>
      <c r="BD183" s="83"/>
      <c r="BE183" s="83"/>
      <c r="BF183" s="83"/>
      <c r="BG183" s="83"/>
      <c r="BH183" s="83"/>
      <c r="BI183" s="92"/>
      <c r="BJ183" s="92"/>
      <c r="BK183" s="73"/>
      <c r="BL183" s="92"/>
      <c r="BM183" s="104"/>
      <c r="BN183" s="117"/>
      <c r="BO183" s="67"/>
      <c r="BP183" s="83"/>
      <c r="BQ183" s="104"/>
      <c r="BR183" s="133"/>
      <c r="BS183" s="111"/>
      <c r="BT183" s="104"/>
      <c r="BU183" s="146"/>
      <c r="BV183" s="104"/>
    </row>
    <row r="184" spans="3:74">
      <c r="C184" s="71">
        <f t="shared" si="2"/>
        <v>2150</v>
      </c>
      <c r="E184" s="12"/>
      <c r="F184" s="12"/>
      <c r="G184" s="12"/>
      <c r="H184" s="12"/>
      <c r="I184" s="12"/>
      <c r="J184" s="106"/>
      <c r="K184" s="12"/>
      <c r="L184" s="107"/>
      <c r="M184" s="67"/>
      <c r="N184" s="12"/>
      <c r="O184" s="12"/>
      <c r="P184" s="12"/>
      <c r="Q184" s="12"/>
      <c r="R184" s="12"/>
      <c r="S184" s="96"/>
      <c r="T184" s="83"/>
      <c r="U184" s="92"/>
      <c r="V184" s="92"/>
      <c r="W184" s="104"/>
      <c r="X184" s="67"/>
      <c r="Y184" s="12"/>
      <c r="Z184" s="12"/>
      <c r="AA184" s="12"/>
      <c r="AB184" s="12"/>
      <c r="AC184" s="95"/>
      <c r="AD184" s="108"/>
      <c r="AE184" s="73"/>
      <c r="AF184" s="73"/>
      <c r="AG184" s="75"/>
      <c r="AH184" s="106"/>
      <c r="AI184" s="67"/>
      <c r="AJ184" s="83"/>
      <c r="AK184" s="102"/>
      <c r="AL184" s="102"/>
      <c r="AM184" s="75"/>
      <c r="AN184" s="153"/>
      <c r="AO184" s="102"/>
      <c r="AP184" s="102"/>
      <c r="AQ184" s="75"/>
      <c r="AR184" s="67"/>
      <c r="AS184" s="83"/>
      <c r="AT184" s="83"/>
      <c r="AU184" s="92"/>
      <c r="AV184" s="118"/>
      <c r="AW184" s="92"/>
      <c r="AX184" s="104"/>
      <c r="AY184" s="67"/>
      <c r="AZ184" s="83"/>
      <c r="BA184" s="83"/>
      <c r="BB184" s="83"/>
      <c r="BC184" s="83"/>
      <c r="BD184" s="83"/>
      <c r="BE184" s="83"/>
      <c r="BF184" s="83"/>
      <c r="BG184" s="83"/>
      <c r="BH184" s="83"/>
      <c r="BI184" s="92"/>
      <c r="BJ184" s="92"/>
      <c r="BK184" s="73"/>
      <c r="BL184" s="92"/>
      <c r="BM184" s="104"/>
      <c r="BN184" s="117"/>
      <c r="BO184" s="67"/>
      <c r="BP184" s="83"/>
      <c r="BQ184" s="104"/>
      <c r="BR184" s="133"/>
      <c r="BS184" s="111"/>
      <c r="BT184" s="104"/>
      <c r="BU184" s="146"/>
      <c r="BV184" s="104"/>
    </row>
    <row r="185" spans="3:74">
      <c r="C185" s="71">
        <f t="shared" si="2"/>
        <v>2100</v>
      </c>
      <c r="E185" s="12"/>
      <c r="F185" s="12"/>
      <c r="G185" s="6"/>
      <c r="H185" s="12"/>
      <c r="I185" s="12"/>
      <c r="J185" s="106"/>
      <c r="K185" s="12"/>
      <c r="L185" s="107"/>
      <c r="M185" s="67"/>
      <c r="N185" s="12"/>
      <c r="O185" s="12"/>
      <c r="P185" s="12"/>
      <c r="Q185" s="12"/>
      <c r="R185" s="12"/>
      <c r="S185" s="96"/>
      <c r="T185" s="83"/>
      <c r="U185" s="92"/>
      <c r="V185" s="92"/>
      <c r="W185" s="104"/>
      <c r="X185" s="67"/>
      <c r="Y185" s="12"/>
      <c r="Z185" s="12"/>
      <c r="AA185" s="12"/>
      <c r="AB185" s="93"/>
      <c r="AC185" s="95"/>
      <c r="AD185" s="108"/>
      <c r="AE185" s="73"/>
      <c r="AF185" s="73"/>
      <c r="AG185" s="75"/>
      <c r="AH185" s="106"/>
      <c r="AI185" s="67"/>
      <c r="AJ185" s="83"/>
      <c r="AK185" s="102"/>
      <c r="AL185" s="102"/>
      <c r="AM185" s="75"/>
      <c r="AN185" s="153"/>
      <c r="AO185" s="102"/>
      <c r="AP185" s="102"/>
      <c r="AQ185" s="75"/>
      <c r="AR185" s="67"/>
      <c r="AS185" s="83"/>
      <c r="AT185" s="83"/>
      <c r="AU185" s="92"/>
      <c r="AV185" s="118"/>
      <c r="AW185" s="92"/>
      <c r="AX185" s="104"/>
      <c r="AY185" s="67"/>
      <c r="AZ185" s="83"/>
      <c r="BA185" s="83"/>
      <c r="BB185" s="83"/>
      <c r="BC185" s="83"/>
      <c r="BD185" s="83"/>
      <c r="BE185" s="83"/>
      <c r="BF185" s="83"/>
      <c r="BG185" s="83"/>
      <c r="BH185" s="83"/>
      <c r="BI185" s="92"/>
      <c r="BJ185" s="92"/>
      <c r="BK185" s="118"/>
      <c r="BL185" s="92"/>
      <c r="BM185" s="104"/>
      <c r="BN185" s="117"/>
      <c r="BO185" s="67"/>
      <c r="BP185" s="92"/>
      <c r="BQ185" s="104"/>
      <c r="BR185" s="133"/>
      <c r="BS185" s="111"/>
      <c r="BT185" s="104"/>
      <c r="BU185" s="146"/>
      <c r="BV185" s="104"/>
    </row>
    <row r="186" spans="3:74">
      <c r="C186" s="71">
        <f t="shared" si="2"/>
        <v>2050</v>
      </c>
      <c r="E186" s="12"/>
      <c r="F186" s="12"/>
      <c r="G186" s="6"/>
      <c r="H186" s="12"/>
      <c r="I186" s="12"/>
      <c r="J186" s="106"/>
      <c r="K186" s="12"/>
      <c r="L186" s="107"/>
      <c r="M186" s="67"/>
      <c r="N186" s="12"/>
      <c r="O186" s="12"/>
      <c r="P186" s="12"/>
      <c r="Q186" s="12"/>
      <c r="R186" s="12"/>
      <c r="S186" s="156"/>
      <c r="T186" s="83"/>
      <c r="U186" s="92"/>
      <c r="V186" s="92"/>
      <c r="W186" s="104"/>
      <c r="X186" s="67"/>
      <c r="Y186" s="12"/>
      <c r="Z186" s="12"/>
      <c r="AA186" s="12"/>
      <c r="AB186" s="95"/>
      <c r="AC186" s="95"/>
      <c r="AD186" s="108"/>
      <c r="AE186" s="73"/>
      <c r="AF186" s="73"/>
      <c r="AG186" s="75"/>
      <c r="AH186" s="106"/>
      <c r="AI186" s="67"/>
      <c r="AJ186" s="83"/>
      <c r="AK186" s="102"/>
      <c r="AL186" s="102"/>
      <c r="AM186" s="75"/>
      <c r="AN186" s="153"/>
      <c r="AO186" s="102"/>
      <c r="AP186" s="102"/>
      <c r="AQ186" s="75"/>
      <c r="AR186" s="67"/>
      <c r="AS186" s="83"/>
      <c r="AT186" s="83"/>
      <c r="AU186" s="92"/>
      <c r="AV186" s="118"/>
      <c r="AW186" s="92"/>
      <c r="AX186" s="104"/>
      <c r="AY186" s="67"/>
      <c r="AZ186" s="83"/>
      <c r="BA186" s="83"/>
      <c r="BB186" s="83"/>
      <c r="BC186" s="83"/>
      <c r="BD186" s="83"/>
      <c r="BE186" s="83"/>
      <c r="BF186" s="83"/>
      <c r="BG186" s="83"/>
      <c r="BH186" s="83"/>
      <c r="BI186" s="92"/>
      <c r="BJ186" s="92"/>
      <c r="BK186" s="118"/>
      <c r="BL186" s="92"/>
      <c r="BM186" s="104"/>
      <c r="BN186" s="117"/>
      <c r="BO186" s="67"/>
      <c r="BP186" s="92"/>
      <c r="BQ186" s="104"/>
      <c r="BR186" s="133"/>
      <c r="BS186" s="111"/>
      <c r="BT186" s="104"/>
      <c r="BU186" s="146"/>
      <c r="BV186" s="104"/>
    </row>
    <row r="187" spans="3:74">
      <c r="C187" s="71">
        <f t="shared" si="2"/>
        <v>2000</v>
      </c>
      <c r="E187" s="12"/>
      <c r="F187" s="12"/>
      <c r="G187" s="6"/>
      <c r="H187" s="12"/>
      <c r="I187" s="12"/>
      <c r="J187" s="106"/>
      <c r="K187" s="12"/>
      <c r="L187" s="107"/>
      <c r="M187" s="67"/>
      <c r="N187" s="12"/>
      <c r="O187" s="12"/>
      <c r="P187" s="12"/>
      <c r="Q187" s="12"/>
      <c r="R187" s="12"/>
      <c r="S187" s="102"/>
      <c r="T187" s="83"/>
      <c r="U187" s="92"/>
      <c r="V187" s="92"/>
      <c r="W187" s="104"/>
      <c r="X187" s="134"/>
      <c r="Y187" s="135"/>
      <c r="Z187" s="135"/>
      <c r="AA187" s="135"/>
      <c r="AB187" s="157"/>
      <c r="AC187" s="158"/>
      <c r="AD187" s="157"/>
      <c r="AE187" s="159"/>
      <c r="AF187" s="159"/>
      <c r="AG187" s="141"/>
      <c r="AH187" s="106"/>
      <c r="AI187" s="67"/>
      <c r="AJ187" s="83"/>
      <c r="AK187" s="102"/>
      <c r="AL187" s="102"/>
      <c r="AM187" s="75"/>
      <c r="AN187" s="153"/>
      <c r="AO187" s="102"/>
      <c r="AP187" s="102"/>
      <c r="AQ187" s="75"/>
      <c r="AR187" s="160"/>
      <c r="AS187" s="83"/>
      <c r="AT187" s="83"/>
      <c r="AU187" s="92"/>
      <c r="AV187" s="118"/>
      <c r="AW187" s="92"/>
      <c r="AX187" s="104"/>
      <c r="AY187" s="161"/>
      <c r="AZ187" s="92"/>
      <c r="BA187" s="83"/>
      <c r="BB187" s="92"/>
      <c r="BC187" s="92"/>
      <c r="BD187" s="83"/>
      <c r="BE187" s="92"/>
      <c r="BF187" s="83"/>
      <c r="BG187" s="83"/>
      <c r="BH187" s="92"/>
      <c r="BI187" s="92"/>
      <c r="BJ187" s="92"/>
      <c r="BK187" s="118"/>
      <c r="BL187" s="92"/>
      <c r="BM187" s="104"/>
      <c r="BN187" s="117"/>
      <c r="BO187" s="67"/>
      <c r="BP187" s="92"/>
      <c r="BQ187" s="104"/>
      <c r="BR187" s="133"/>
      <c r="BS187" s="146"/>
      <c r="BT187" s="104"/>
      <c r="BU187" s="146"/>
      <c r="BV187" s="104"/>
    </row>
    <row r="188" spans="3:74">
      <c r="C188" s="71">
        <f t="shared" si="2"/>
        <v>1950</v>
      </c>
      <c r="E188" s="12"/>
      <c r="F188" s="12"/>
      <c r="G188" s="6"/>
      <c r="H188" s="12"/>
      <c r="I188" s="12"/>
      <c r="J188" s="106"/>
      <c r="K188" s="12"/>
      <c r="L188" s="162"/>
      <c r="M188" s="67"/>
      <c r="N188" s="12"/>
      <c r="O188" s="12"/>
      <c r="P188" s="12"/>
      <c r="Q188" s="12"/>
      <c r="R188" s="12"/>
      <c r="S188" s="102"/>
      <c r="T188" s="83"/>
      <c r="U188" s="92"/>
      <c r="V188" s="92"/>
      <c r="W188" s="104"/>
      <c r="X188" s="67"/>
      <c r="Y188" s="12"/>
      <c r="Z188" s="12"/>
      <c r="AA188" s="12"/>
      <c r="AB188" s="108"/>
      <c r="AC188" s="95"/>
      <c r="AD188" s="147"/>
      <c r="AE188" s="73"/>
      <c r="AF188" s="73"/>
      <c r="AG188" s="75"/>
      <c r="AH188" s="106"/>
      <c r="AI188" s="127"/>
      <c r="AJ188" s="83"/>
      <c r="AK188" s="102"/>
      <c r="AL188" s="102"/>
      <c r="AM188" s="75"/>
      <c r="AN188" s="153"/>
      <c r="AO188" s="102"/>
      <c r="AP188" s="102"/>
      <c r="AQ188" s="75"/>
      <c r="AR188" s="111"/>
      <c r="AS188" s="83"/>
      <c r="AT188" s="83"/>
      <c r="AU188" s="92"/>
      <c r="AV188" s="118"/>
      <c r="AW188" s="92"/>
      <c r="AX188" s="104"/>
      <c r="AY188" s="111"/>
      <c r="AZ188" s="92"/>
      <c r="BA188" s="83"/>
      <c r="BB188" s="92"/>
      <c r="BC188" s="92"/>
      <c r="BD188" s="83"/>
      <c r="BE188" s="92"/>
      <c r="BF188" s="83"/>
      <c r="BG188" s="83"/>
      <c r="BH188" s="92"/>
      <c r="BI188" s="92"/>
      <c r="BJ188" s="92"/>
      <c r="BK188" s="118"/>
      <c r="BL188" s="92"/>
      <c r="BM188" s="104"/>
      <c r="BN188" s="117"/>
      <c r="BO188" s="67"/>
      <c r="BP188" s="92"/>
      <c r="BQ188" s="104"/>
      <c r="BR188" s="133"/>
      <c r="BS188" s="146"/>
      <c r="BT188" s="104"/>
      <c r="BU188" s="146"/>
      <c r="BV188" s="104"/>
    </row>
    <row r="189" spans="3:74">
      <c r="C189" s="71">
        <f t="shared" si="2"/>
        <v>1900</v>
      </c>
      <c r="E189" s="12"/>
      <c r="F189" s="12"/>
      <c r="G189" s="12"/>
      <c r="H189" s="12"/>
      <c r="I189" s="12"/>
      <c r="J189" s="106"/>
      <c r="K189" s="12"/>
      <c r="L189" s="162"/>
      <c r="M189" s="67"/>
      <c r="N189" s="12"/>
      <c r="O189" s="12"/>
      <c r="P189" s="12"/>
      <c r="Q189" s="12"/>
      <c r="R189" s="12"/>
      <c r="S189" s="102"/>
      <c r="T189" s="83"/>
      <c r="U189" s="92"/>
      <c r="V189" s="92"/>
      <c r="W189" s="104"/>
      <c r="X189" s="67"/>
      <c r="Y189" s="12"/>
      <c r="Z189" s="12"/>
      <c r="AA189" s="12"/>
      <c r="AB189" s="139"/>
      <c r="AC189" s="95"/>
      <c r="AD189" s="147"/>
      <c r="AE189" s="73"/>
      <c r="AF189" s="73"/>
      <c r="AG189" s="75"/>
      <c r="AH189" s="106"/>
      <c r="AI189" s="86"/>
      <c r="AJ189" s="83"/>
      <c r="AK189" s="102"/>
      <c r="AL189" s="102"/>
      <c r="AM189" s="75"/>
      <c r="AN189" s="153"/>
      <c r="AO189" s="102"/>
      <c r="AP189" s="102"/>
      <c r="AQ189" s="75"/>
      <c r="AR189" s="111"/>
      <c r="AS189" s="83"/>
      <c r="AT189" s="83"/>
      <c r="AU189" s="92"/>
      <c r="AV189" s="118"/>
      <c r="AW189" s="92"/>
      <c r="AX189" s="104"/>
      <c r="AY189" s="111"/>
      <c r="AZ189" s="92"/>
      <c r="BA189" s="83"/>
      <c r="BB189" s="92"/>
      <c r="BC189" s="92"/>
      <c r="BD189" s="83"/>
      <c r="BE189" s="92"/>
      <c r="BF189" s="83"/>
      <c r="BG189" s="83"/>
      <c r="BH189" s="92"/>
      <c r="BI189" s="92"/>
      <c r="BJ189" s="92"/>
      <c r="BK189" s="118"/>
      <c r="BL189" s="92"/>
      <c r="BM189" s="104"/>
      <c r="BN189" s="117"/>
      <c r="BO189" s="67"/>
      <c r="BP189" s="92"/>
      <c r="BQ189" s="104"/>
      <c r="BR189" s="133"/>
      <c r="BS189" s="146"/>
      <c r="BT189" s="104"/>
      <c r="BU189" s="146"/>
      <c r="BV189" s="104"/>
    </row>
    <row r="190" spans="3:74">
      <c r="C190" s="71">
        <f t="shared" si="2"/>
        <v>1850</v>
      </c>
      <c r="E190" s="12"/>
      <c r="F190" s="12"/>
      <c r="G190" s="12"/>
      <c r="H190" s="12"/>
      <c r="I190" s="12"/>
      <c r="J190" s="106"/>
      <c r="K190" s="12"/>
      <c r="L190" s="162"/>
      <c r="M190" s="67"/>
      <c r="N190" s="12"/>
      <c r="O190" s="12"/>
      <c r="P190" s="12"/>
      <c r="Q190" s="12"/>
      <c r="R190" s="12"/>
      <c r="S190" s="102"/>
      <c r="T190" s="83"/>
      <c r="U190" s="92"/>
      <c r="V190" s="92"/>
      <c r="W190" s="104"/>
      <c r="X190" s="67"/>
      <c r="Y190" s="12"/>
      <c r="Z190" s="12"/>
      <c r="AA190" s="12"/>
      <c r="AB190" s="163"/>
      <c r="AC190" s="105"/>
      <c r="AD190" s="147"/>
      <c r="AE190" s="73"/>
      <c r="AF190" s="73"/>
      <c r="AG190" s="75"/>
      <c r="AH190" s="106"/>
      <c r="AI190" s="89"/>
      <c r="AJ190" s="83"/>
      <c r="AK190" s="102"/>
      <c r="AL190" s="83"/>
      <c r="AM190" s="75"/>
      <c r="AN190" s="153"/>
      <c r="AO190" s="83"/>
      <c r="AP190" s="102"/>
      <c r="AQ190" s="75"/>
      <c r="AR190" s="111"/>
      <c r="AS190" s="83"/>
      <c r="AT190" s="83"/>
      <c r="AU190" s="92"/>
      <c r="AV190" s="118"/>
      <c r="AW190" s="92"/>
      <c r="AX190" s="104"/>
      <c r="AY190" s="111"/>
      <c r="AZ190" s="92"/>
      <c r="BA190" s="83"/>
      <c r="BB190" s="92"/>
      <c r="BC190" s="92"/>
      <c r="BD190" s="83"/>
      <c r="BE190" s="92"/>
      <c r="BF190" s="83"/>
      <c r="BG190" s="92"/>
      <c r="BH190" s="92"/>
      <c r="BI190" s="92"/>
      <c r="BJ190" s="92"/>
      <c r="BK190" s="118"/>
      <c r="BL190" s="92"/>
      <c r="BM190" s="104"/>
      <c r="BN190" s="117"/>
      <c r="BO190" s="67"/>
      <c r="BP190" s="92"/>
      <c r="BQ190" s="104"/>
      <c r="BR190" s="133"/>
      <c r="BS190" s="146"/>
      <c r="BT190" s="104"/>
      <c r="BU190" s="146"/>
      <c r="BV190" s="104"/>
    </row>
    <row r="191" spans="3:74">
      <c r="C191" s="71">
        <f t="shared" si="2"/>
        <v>1800</v>
      </c>
      <c r="E191" s="12"/>
      <c r="F191" s="12"/>
      <c r="G191" s="5"/>
      <c r="H191" s="5"/>
      <c r="I191" s="154"/>
      <c r="J191" s="106"/>
      <c r="K191" s="67"/>
      <c r="L191" s="162"/>
      <c r="M191" s="67"/>
      <c r="N191" s="12"/>
      <c r="O191" s="12"/>
      <c r="P191" s="12"/>
      <c r="Q191" s="12"/>
      <c r="R191" s="12"/>
      <c r="S191" s="102"/>
      <c r="T191" s="83"/>
      <c r="U191" s="92"/>
      <c r="V191" s="92"/>
      <c r="W191" s="104"/>
      <c r="X191" s="67"/>
      <c r="Y191" s="12"/>
      <c r="Z191" s="12"/>
      <c r="AA191" s="12"/>
      <c r="AB191" s="147"/>
      <c r="AC191" s="108"/>
      <c r="AD191" s="147"/>
      <c r="AE191" s="73"/>
      <c r="AF191" s="73"/>
      <c r="AG191" s="75"/>
      <c r="AH191" s="106"/>
      <c r="AI191" s="164"/>
      <c r="AJ191" s="83"/>
      <c r="AK191" s="102"/>
      <c r="AL191" s="83"/>
      <c r="AM191" s="75"/>
      <c r="AN191" s="153"/>
      <c r="AO191" s="83"/>
      <c r="AP191" s="102"/>
      <c r="AQ191" s="75"/>
      <c r="AR191" s="111"/>
      <c r="AS191" s="83"/>
      <c r="AT191" s="83"/>
      <c r="AU191" s="92"/>
      <c r="AV191" s="118"/>
      <c r="AW191" s="92"/>
      <c r="AX191" s="104"/>
      <c r="AY191" s="111"/>
      <c r="AZ191" s="92"/>
      <c r="BA191" s="83"/>
      <c r="BB191" s="92"/>
      <c r="BC191" s="92"/>
      <c r="BD191" s="83"/>
      <c r="BE191" s="92"/>
      <c r="BF191" s="92"/>
      <c r="BG191" s="92"/>
      <c r="BH191" s="92"/>
      <c r="BI191" s="92"/>
      <c r="BJ191" s="92"/>
      <c r="BK191" s="118"/>
      <c r="BL191" s="92"/>
      <c r="BM191" s="104"/>
      <c r="BN191" s="117"/>
      <c r="BO191" s="67"/>
      <c r="BP191" s="92"/>
      <c r="BQ191" s="104"/>
      <c r="BR191" s="133"/>
      <c r="BS191" s="146"/>
      <c r="BT191" s="104"/>
      <c r="BU191" s="146"/>
      <c r="BV191" s="104"/>
    </row>
    <row r="192" spans="3:74">
      <c r="C192" s="71">
        <f t="shared" si="2"/>
        <v>1750</v>
      </c>
      <c r="E192" s="12"/>
      <c r="F192" s="12"/>
      <c r="G192" s="5"/>
      <c r="H192" s="5"/>
      <c r="I192" s="154"/>
      <c r="J192" s="106"/>
      <c r="K192" s="67"/>
      <c r="L192" s="162"/>
      <c r="M192" s="67"/>
      <c r="N192" s="12"/>
      <c r="O192" s="12"/>
      <c r="P192" s="12"/>
      <c r="Q192" s="12"/>
      <c r="R192" s="12"/>
      <c r="S192" s="165"/>
      <c r="T192" s="83"/>
      <c r="U192" s="92"/>
      <c r="V192" s="92"/>
      <c r="W192" s="104"/>
      <c r="X192" s="67"/>
      <c r="Y192" s="12"/>
      <c r="Z192" s="12"/>
      <c r="AA192" s="12"/>
      <c r="AB192" s="73"/>
      <c r="AC192" s="108"/>
      <c r="AD192" s="147"/>
      <c r="AE192" s="73"/>
      <c r="AF192" s="118"/>
      <c r="AG192" s="75"/>
      <c r="AH192" s="106"/>
      <c r="AI192" s="98"/>
      <c r="AJ192" s="83"/>
      <c r="AK192" s="102"/>
      <c r="AL192" s="83"/>
      <c r="AM192" s="75"/>
      <c r="AN192" s="153"/>
      <c r="AO192" s="83"/>
      <c r="AP192" s="102"/>
      <c r="AQ192" s="75"/>
      <c r="AR192" s="111"/>
      <c r="AS192" s="83"/>
      <c r="AT192" s="83"/>
      <c r="AU192" s="92"/>
      <c r="AV192" s="118"/>
      <c r="AW192" s="92"/>
      <c r="AX192" s="104"/>
      <c r="AY192" s="111"/>
      <c r="AZ192" s="92"/>
      <c r="BA192" s="83"/>
      <c r="BB192" s="92"/>
      <c r="BC192" s="92"/>
      <c r="BD192" s="83"/>
      <c r="BE192" s="92"/>
      <c r="BF192" s="92"/>
      <c r="BG192" s="92"/>
      <c r="BH192" s="92"/>
      <c r="BI192" s="92"/>
      <c r="BJ192" s="92"/>
      <c r="BK192" s="118"/>
      <c r="BL192" s="92"/>
      <c r="BM192" s="104"/>
      <c r="BN192" s="117"/>
      <c r="BO192" s="67"/>
      <c r="BP192" s="92"/>
      <c r="BQ192" s="104"/>
      <c r="BR192" s="133"/>
      <c r="BS192" s="146"/>
      <c r="BT192" s="104"/>
      <c r="BU192" s="146"/>
      <c r="BV192" s="104"/>
    </row>
    <row r="193" spans="3:74">
      <c r="C193" s="71">
        <f t="shared" si="2"/>
        <v>1700</v>
      </c>
      <c r="E193" s="12"/>
      <c r="F193" s="12"/>
      <c r="G193" s="5"/>
      <c r="H193" s="5"/>
      <c r="I193" s="154"/>
      <c r="J193" s="106"/>
      <c r="K193" s="67"/>
      <c r="L193" s="162"/>
      <c r="M193" s="67"/>
      <c r="N193" s="12"/>
      <c r="O193" s="12"/>
      <c r="P193" s="12"/>
      <c r="Q193" s="12"/>
      <c r="R193" s="12"/>
      <c r="S193" s="165"/>
      <c r="T193" s="83"/>
      <c r="U193" s="92"/>
      <c r="V193" s="92"/>
      <c r="W193" s="104"/>
      <c r="X193" s="67"/>
      <c r="Y193" s="12"/>
      <c r="Z193" s="12"/>
      <c r="AA193" s="12"/>
      <c r="AB193" s="73"/>
      <c r="AC193" s="108"/>
      <c r="AD193" s="147"/>
      <c r="AE193" s="73"/>
      <c r="AF193" s="118"/>
      <c r="AG193" s="104"/>
      <c r="AH193" s="106"/>
      <c r="AI193" s="98"/>
      <c r="AJ193" s="83"/>
      <c r="AK193" s="102"/>
      <c r="AL193" s="83"/>
      <c r="AM193" s="75"/>
      <c r="AN193" s="153"/>
      <c r="AO193" s="83"/>
      <c r="AP193" s="102"/>
      <c r="AQ193" s="75"/>
      <c r="AR193" s="111"/>
      <c r="AS193" s="83"/>
      <c r="AT193" s="83"/>
      <c r="AU193" s="92"/>
      <c r="AV193" s="118"/>
      <c r="AW193" s="92"/>
      <c r="AX193" s="104"/>
      <c r="AY193" s="111"/>
      <c r="AZ193" s="92"/>
      <c r="BA193" s="83"/>
      <c r="BB193" s="92"/>
      <c r="BC193" s="92"/>
      <c r="BD193" s="83"/>
      <c r="BE193" s="92"/>
      <c r="BF193" s="92"/>
      <c r="BG193" s="92"/>
      <c r="BH193" s="92"/>
      <c r="BI193" s="92"/>
      <c r="BJ193" s="92"/>
      <c r="BK193" s="118"/>
      <c r="BL193" s="92"/>
      <c r="BM193" s="104"/>
      <c r="BN193" s="117"/>
      <c r="BO193" s="67"/>
      <c r="BP193" s="92"/>
      <c r="BQ193" s="104"/>
      <c r="BR193" s="133"/>
      <c r="BS193" s="146"/>
      <c r="BT193" s="104"/>
      <c r="BU193" s="146"/>
      <c r="BV193" s="104"/>
    </row>
    <row r="194" spans="3:74">
      <c r="C194" s="71">
        <f t="shared" si="2"/>
        <v>1650</v>
      </c>
      <c r="E194" s="12"/>
      <c r="F194" s="12"/>
      <c r="G194" s="5"/>
      <c r="H194" s="5"/>
      <c r="I194" s="154"/>
      <c r="J194" s="106"/>
      <c r="K194" s="67"/>
      <c r="L194" s="162"/>
      <c r="M194" s="67"/>
      <c r="N194" s="12"/>
      <c r="O194" s="12"/>
      <c r="P194" s="12"/>
      <c r="Q194" s="12"/>
      <c r="R194" s="12"/>
      <c r="S194" s="165"/>
      <c r="T194" s="83"/>
      <c r="U194" s="92"/>
      <c r="V194" s="92"/>
      <c r="W194" s="104"/>
      <c r="X194" s="67"/>
      <c r="Y194" s="12"/>
      <c r="Z194" s="12"/>
      <c r="AA194" s="12"/>
      <c r="AB194" s="73"/>
      <c r="AC194" s="108"/>
      <c r="AD194" s="147"/>
      <c r="AE194" s="73"/>
      <c r="AF194" s="118"/>
      <c r="AG194" s="104"/>
      <c r="AH194" s="106"/>
      <c r="AI194" s="98"/>
      <c r="AJ194" s="83"/>
      <c r="AK194" s="102"/>
      <c r="AL194" s="83"/>
      <c r="AM194" s="75"/>
      <c r="AN194" s="153"/>
      <c r="AO194" s="83"/>
      <c r="AP194" s="102"/>
      <c r="AQ194" s="75"/>
      <c r="AR194" s="111"/>
      <c r="AS194" s="83"/>
      <c r="AT194" s="83"/>
      <c r="AU194" s="92"/>
      <c r="AV194" s="118"/>
      <c r="AW194" s="92"/>
      <c r="AX194" s="104"/>
      <c r="AY194" s="111"/>
      <c r="AZ194" s="92"/>
      <c r="BA194" s="83"/>
      <c r="BB194" s="92"/>
      <c r="BC194" s="92"/>
      <c r="BD194" s="83"/>
      <c r="BE194" s="92"/>
      <c r="BF194" s="92"/>
      <c r="BG194" s="92"/>
      <c r="BH194" s="92"/>
      <c r="BI194" s="92"/>
      <c r="BJ194" s="92"/>
      <c r="BK194" s="118"/>
      <c r="BL194" s="92"/>
      <c r="BM194" s="104"/>
      <c r="BN194" s="117"/>
      <c r="BO194" s="67"/>
      <c r="BP194" s="92"/>
      <c r="BQ194" s="104"/>
      <c r="BR194" s="133"/>
      <c r="BS194" s="146"/>
      <c r="BT194" s="104"/>
      <c r="BU194" s="146"/>
      <c r="BV194" s="104"/>
    </row>
    <row r="195" spans="3:74">
      <c r="C195" s="71">
        <f t="shared" si="2"/>
        <v>1600</v>
      </c>
      <c r="E195" s="12"/>
      <c r="F195" s="12"/>
      <c r="G195" s="12"/>
      <c r="H195" s="12"/>
      <c r="I195" s="154"/>
      <c r="J195" s="106"/>
      <c r="K195" s="67"/>
      <c r="L195" s="162"/>
      <c r="M195" s="67"/>
      <c r="N195" s="12"/>
      <c r="O195" s="12"/>
      <c r="P195" s="12"/>
      <c r="Q195" s="12"/>
      <c r="R195" s="12"/>
      <c r="S195" s="165"/>
      <c r="T195" s="83"/>
      <c r="U195" s="92"/>
      <c r="V195" s="92"/>
      <c r="W195" s="104"/>
      <c r="X195" s="67"/>
      <c r="Y195" s="12"/>
      <c r="Z195" s="12"/>
      <c r="AA195" s="12"/>
      <c r="AB195" s="73"/>
      <c r="AC195" s="108"/>
      <c r="AD195" s="147"/>
      <c r="AE195" s="73"/>
      <c r="AF195" s="118"/>
      <c r="AG195" s="104"/>
      <c r="AH195" s="106"/>
      <c r="AI195" s="98"/>
      <c r="AJ195" s="83"/>
      <c r="AK195" s="102"/>
      <c r="AL195" s="83"/>
      <c r="AM195" s="75"/>
      <c r="AN195" s="153"/>
      <c r="AO195" s="83"/>
      <c r="AP195" s="102"/>
      <c r="AQ195" s="75"/>
      <c r="AR195" s="111"/>
      <c r="AS195" s="83"/>
      <c r="AT195" s="83"/>
      <c r="AU195" s="92"/>
      <c r="AV195" s="118"/>
      <c r="AW195" s="92"/>
      <c r="AX195" s="104"/>
      <c r="AY195" s="111"/>
      <c r="AZ195" s="92"/>
      <c r="BA195" s="92"/>
      <c r="BB195" s="92"/>
      <c r="BC195" s="92"/>
      <c r="BD195" s="83"/>
      <c r="BE195" s="92"/>
      <c r="BF195" s="92"/>
      <c r="BG195" s="92"/>
      <c r="BH195" s="92"/>
      <c r="BI195" s="92"/>
      <c r="BJ195" s="92"/>
      <c r="BK195" s="118"/>
      <c r="BL195" s="92"/>
      <c r="BM195" s="104"/>
      <c r="BN195" s="117"/>
      <c r="BO195" s="67"/>
      <c r="BP195" s="92"/>
      <c r="BQ195" s="104"/>
      <c r="BR195" s="133"/>
      <c r="BS195" s="146"/>
      <c r="BT195" s="104"/>
      <c r="BU195" s="146"/>
      <c r="BV195" s="104"/>
    </row>
    <row r="196" spans="3:74">
      <c r="C196" s="71">
        <f t="shared" si="2"/>
        <v>1550</v>
      </c>
      <c r="E196" s="12"/>
      <c r="F196" s="12"/>
      <c r="G196" s="12"/>
      <c r="H196" s="12"/>
      <c r="I196" s="154"/>
      <c r="J196" s="106"/>
      <c r="K196" s="67"/>
      <c r="L196" s="162"/>
      <c r="M196" s="67"/>
      <c r="N196" s="12"/>
      <c r="O196" s="12"/>
      <c r="P196" s="12"/>
      <c r="Q196" s="12"/>
      <c r="R196" s="12"/>
      <c r="S196" s="165"/>
      <c r="T196" s="83"/>
      <c r="U196" s="92"/>
      <c r="V196" s="92"/>
      <c r="W196" s="104"/>
      <c r="X196" s="67"/>
      <c r="Y196" s="12"/>
      <c r="Z196" s="12"/>
      <c r="AA196" s="12"/>
      <c r="AB196" s="73"/>
      <c r="AC196" s="108"/>
      <c r="AD196" s="73"/>
      <c r="AE196" s="73"/>
      <c r="AF196" s="118"/>
      <c r="AG196" s="104"/>
      <c r="AH196" s="106"/>
      <c r="AI196" s="98"/>
      <c r="AJ196" s="83"/>
      <c r="AK196" s="102"/>
      <c r="AL196" s="83"/>
      <c r="AM196" s="75"/>
      <c r="AN196" s="153"/>
      <c r="AO196" s="83"/>
      <c r="AP196" s="102"/>
      <c r="AQ196" s="75"/>
      <c r="AR196" s="111"/>
      <c r="AS196" s="92"/>
      <c r="AT196" s="83"/>
      <c r="AU196" s="92"/>
      <c r="AV196" s="118"/>
      <c r="AW196" s="92"/>
      <c r="AX196" s="104"/>
      <c r="AY196" s="111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118"/>
      <c r="BL196" s="92"/>
      <c r="BM196" s="104"/>
      <c r="BN196" s="117"/>
      <c r="BO196" s="67"/>
      <c r="BP196" s="92"/>
      <c r="BQ196" s="104"/>
      <c r="BR196" s="133"/>
      <c r="BS196" s="146"/>
      <c r="BT196" s="104"/>
      <c r="BU196" s="146"/>
      <c r="BV196" s="104"/>
    </row>
    <row r="197" spans="3:74">
      <c r="C197" s="71">
        <f t="shared" si="2"/>
        <v>1500</v>
      </c>
      <c r="E197" s="12"/>
      <c r="F197" s="12"/>
      <c r="G197" s="12"/>
      <c r="H197" s="12"/>
      <c r="I197" s="72"/>
      <c r="J197" s="106"/>
      <c r="K197" s="67"/>
      <c r="L197" s="162"/>
      <c r="M197" s="67"/>
      <c r="N197" s="12"/>
      <c r="O197" s="12"/>
      <c r="P197" s="12"/>
      <c r="Q197" s="12"/>
      <c r="R197" s="12"/>
      <c r="S197" s="165"/>
      <c r="T197" s="83"/>
      <c r="U197" s="92"/>
      <c r="V197" s="92"/>
      <c r="W197" s="104"/>
      <c r="X197" s="67"/>
      <c r="Y197" s="12"/>
      <c r="Z197" s="12"/>
      <c r="AA197" s="93"/>
      <c r="AB197" s="73"/>
      <c r="AC197" s="108"/>
      <c r="AD197" s="73"/>
      <c r="AE197" s="73"/>
      <c r="AF197" s="118"/>
      <c r="AG197" s="104"/>
      <c r="AH197" s="106"/>
      <c r="AI197" s="98"/>
      <c r="AJ197" s="83"/>
      <c r="AK197" s="102"/>
      <c r="AL197" s="83"/>
      <c r="AM197" s="75"/>
      <c r="AN197" s="153"/>
      <c r="AO197" s="83"/>
      <c r="AP197" s="83"/>
      <c r="AQ197" s="75"/>
      <c r="AR197" s="111"/>
      <c r="AS197" s="92"/>
      <c r="AT197" s="83"/>
      <c r="AU197" s="92"/>
      <c r="AV197" s="118"/>
      <c r="AW197" s="92"/>
      <c r="AX197" s="104"/>
      <c r="AY197" s="146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118"/>
      <c r="BL197" s="92"/>
      <c r="BM197" s="104"/>
      <c r="BN197" s="117"/>
      <c r="BO197" s="67"/>
      <c r="BP197" s="92"/>
      <c r="BQ197" s="104"/>
      <c r="BR197" s="133"/>
      <c r="BS197" s="146"/>
      <c r="BT197" s="104"/>
      <c r="BU197" s="146"/>
      <c r="BV197" s="104"/>
    </row>
    <row r="198" spans="3:74">
      <c r="C198" s="71">
        <f t="shared" si="2"/>
        <v>1450</v>
      </c>
      <c r="E198" s="12"/>
      <c r="F198" s="12"/>
      <c r="G198" s="5"/>
      <c r="H198" s="70"/>
      <c r="I198" s="72"/>
      <c r="J198" s="106"/>
      <c r="K198" s="67"/>
      <c r="L198" s="162"/>
      <c r="M198" s="134"/>
      <c r="N198" s="135"/>
      <c r="O198" s="135"/>
      <c r="P198" s="135"/>
      <c r="Q198" s="135"/>
      <c r="R198" s="135"/>
      <c r="S198" s="166"/>
      <c r="T198" s="167"/>
      <c r="U198" s="136"/>
      <c r="V198" s="136"/>
      <c r="W198" s="138"/>
      <c r="X198" s="67"/>
      <c r="Y198" s="12"/>
      <c r="Z198" s="12"/>
      <c r="AA198" s="95"/>
      <c r="AB198" s="73"/>
      <c r="AC198" s="108"/>
      <c r="AD198" s="73"/>
      <c r="AE198" s="73"/>
      <c r="AF198" s="118"/>
      <c r="AG198" s="104"/>
      <c r="AH198" s="106"/>
      <c r="AI198" s="98"/>
      <c r="AJ198" s="83"/>
      <c r="AK198" s="83"/>
      <c r="AL198" s="83"/>
      <c r="AM198" s="75"/>
      <c r="AN198" s="153"/>
      <c r="AO198" s="83"/>
      <c r="AP198" s="83"/>
      <c r="AQ198" s="75"/>
      <c r="AR198" s="111"/>
      <c r="AS198" s="92"/>
      <c r="AT198" s="83"/>
      <c r="AU198" s="92"/>
      <c r="AV198" s="118"/>
      <c r="AW198" s="92"/>
      <c r="AX198" s="104"/>
      <c r="AY198" s="146"/>
      <c r="AZ198" s="92"/>
      <c r="BA198" s="92"/>
      <c r="BB198" s="92"/>
      <c r="BC198" s="92"/>
      <c r="BD198" s="92"/>
      <c r="BE198" s="92"/>
      <c r="BF198" s="92"/>
      <c r="BG198" s="92"/>
      <c r="BH198" s="92"/>
      <c r="BI198" s="92"/>
      <c r="BJ198" s="92"/>
      <c r="BK198" s="118"/>
      <c r="BL198" s="92"/>
      <c r="BM198" s="104"/>
      <c r="BN198" s="117"/>
      <c r="BO198" s="127"/>
      <c r="BP198" s="92"/>
      <c r="BQ198" s="104"/>
      <c r="BR198" s="133"/>
      <c r="BS198" s="146"/>
      <c r="BT198" s="104"/>
      <c r="BU198" s="146"/>
      <c r="BV198" s="104"/>
    </row>
    <row r="199" spans="3:74" ht="36">
      <c r="C199" s="71">
        <f t="shared" si="2"/>
        <v>1400</v>
      </c>
      <c r="E199" s="6"/>
      <c r="F199" s="155"/>
      <c r="G199" s="5"/>
      <c r="H199" s="70"/>
      <c r="I199" s="72"/>
      <c r="J199" s="106"/>
      <c r="K199" s="67"/>
      <c r="L199" s="162"/>
      <c r="M199" s="67"/>
      <c r="N199" s="12"/>
      <c r="O199" s="12"/>
      <c r="P199" s="12"/>
      <c r="Q199" s="12"/>
      <c r="R199" s="12"/>
      <c r="S199" s="165"/>
      <c r="T199" s="83"/>
      <c r="U199" s="92"/>
      <c r="V199" s="92"/>
      <c r="W199" s="104"/>
      <c r="X199" s="67"/>
      <c r="Y199" s="12"/>
      <c r="Z199" s="12"/>
      <c r="AA199" s="95"/>
      <c r="AB199" s="73"/>
      <c r="AC199" s="108"/>
      <c r="AD199" s="73"/>
      <c r="AE199" s="73"/>
      <c r="AF199" s="118"/>
      <c r="AG199" s="104"/>
      <c r="AH199" s="106"/>
      <c r="AI199" s="98"/>
      <c r="AJ199" s="83"/>
      <c r="AK199" s="83"/>
      <c r="AL199" s="83"/>
      <c r="AM199" s="75"/>
      <c r="AN199" s="153"/>
      <c r="AO199" s="83"/>
      <c r="AP199" s="83"/>
      <c r="AQ199" s="75"/>
      <c r="AR199" s="111"/>
      <c r="AS199" s="92"/>
      <c r="AT199" s="92"/>
      <c r="AU199" s="92"/>
      <c r="AV199" s="118"/>
      <c r="AW199" s="92"/>
      <c r="AX199" s="104"/>
      <c r="AY199" s="146"/>
      <c r="AZ199" s="92"/>
      <c r="BA199" s="92"/>
      <c r="BB199" s="92"/>
      <c r="BC199" s="92"/>
      <c r="BD199" s="92"/>
      <c r="BE199" s="92"/>
      <c r="BF199" s="92"/>
      <c r="BG199" s="92"/>
      <c r="BH199" s="92"/>
      <c r="BI199" s="92"/>
      <c r="BJ199" s="92"/>
      <c r="BK199" s="118"/>
      <c r="BL199" s="92"/>
      <c r="BM199" s="104"/>
      <c r="BN199" s="117"/>
      <c r="BO199" s="86"/>
      <c r="BP199" s="92"/>
      <c r="BQ199" s="104"/>
      <c r="BR199" s="133"/>
      <c r="BS199" s="146"/>
      <c r="BT199" s="104"/>
      <c r="BU199" s="146"/>
      <c r="BV199" s="104"/>
    </row>
    <row r="200" spans="3:74" ht="26.25">
      <c r="C200" s="71">
        <f t="shared" ref="C200:C227" si="3">C199-50</f>
        <v>1350</v>
      </c>
      <c r="E200" s="6"/>
      <c r="F200" s="168"/>
      <c r="G200" s="5"/>
      <c r="H200" s="70"/>
      <c r="I200" s="72"/>
      <c r="J200" s="106"/>
      <c r="K200" s="67"/>
      <c r="L200" s="72"/>
      <c r="M200" s="67"/>
      <c r="N200" s="12"/>
      <c r="O200" s="12"/>
      <c r="P200" s="12"/>
      <c r="Q200" s="12"/>
      <c r="R200" s="12"/>
      <c r="S200" s="165"/>
      <c r="T200" s="83"/>
      <c r="U200" s="92"/>
      <c r="V200" s="92"/>
      <c r="W200" s="104"/>
      <c r="X200" s="67"/>
      <c r="Y200" s="12"/>
      <c r="Z200" s="12"/>
      <c r="AA200" s="95"/>
      <c r="AB200" s="73"/>
      <c r="AC200" s="108"/>
      <c r="AD200" s="73"/>
      <c r="AE200" s="73"/>
      <c r="AF200" s="118"/>
      <c r="AG200" s="104"/>
      <c r="AH200" s="106"/>
      <c r="AI200" s="98"/>
      <c r="AJ200" s="83"/>
      <c r="AK200" s="83"/>
      <c r="AL200" s="83"/>
      <c r="AM200" s="75"/>
      <c r="AN200" s="153"/>
      <c r="AO200" s="83"/>
      <c r="AP200" s="83"/>
      <c r="AQ200" s="75"/>
      <c r="AR200" s="146"/>
      <c r="AS200" s="92"/>
      <c r="AT200" s="92"/>
      <c r="AU200" s="92"/>
      <c r="AV200" s="118"/>
      <c r="AW200" s="92"/>
      <c r="AX200" s="104"/>
      <c r="AY200" s="146"/>
      <c r="AZ200" s="92"/>
      <c r="BA200" s="92"/>
      <c r="BB200" s="92"/>
      <c r="BC200" s="92"/>
      <c r="BD200" s="92"/>
      <c r="BE200" s="92"/>
      <c r="BF200" s="92"/>
      <c r="BG200" s="92"/>
      <c r="BH200" s="92"/>
      <c r="BI200" s="92"/>
      <c r="BJ200" s="92"/>
      <c r="BK200" s="118"/>
      <c r="BL200" s="92"/>
      <c r="BM200" s="104"/>
      <c r="BN200" s="117"/>
      <c r="BO200" s="86"/>
      <c r="BP200" s="92"/>
      <c r="BQ200" s="104"/>
      <c r="BR200" s="133"/>
      <c r="BS200" s="146"/>
      <c r="BT200" s="104"/>
      <c r="BU200" s="146"/>
      <c r="BV200" s="104"/>
    </row>
    <row r="201" spans="3:74" ht="26.25">
      <c r="C201" s="71">
        <f t="shared" si="3"/>
        <v>1300</v>
      </c>
      <c r="E201" s="6"/>
      <c r="F201" s="168"/>
      <c r="G201" s="5"/>
      <c r="H201" s="78"/>
      <c r="I201" s="72"/>
      <c r="J201" s="106"/>
      <c r="K201" s="67"/>
      <c r="L201" s="72"/>
      <c r="M201" s="67"/>
      <c r="N201" s="12"/>
      <c r="O201" s="12"/>
      <c r="P201" s="12"/>
      <c r="Q201" s="12"/>
      <c r="R201" s="12"/>
      <c r="S201" s="165"/>
      <c r="T201" s="83"/>
      <c r="U201" s="92"/>
      <c r="V201" s="92"/>
      <c r="W201" s="104"/>
      <c r="X201" s="67"/>
      <c r="Y201" s="12"/>
      <c r="Z201" s="12"/>
      <c r="AA201" s="95"/>
      <c r="AB201" s="73"/>
      <c r="AC201" s="108"/>
      <c r="AD201" s="73"/>
      <c r="AE201" s="73"/>
      <c r="AF201" s="118"/>
      <c r="AG201" s="104"/>
      <c r="AH201" s="106"/>
      <c r="AI201" s="111"/>
      <c r="AJ201" s="83"/>
      <c r="AK201" s="83"/>
      <c r="AL201" s="83"/>
      <c r="AM201" s="75"/>
      <c r="AN201" s="153"/>
      <c r="AO201" s="83"/>
      <c r="AP201" s="83"/>
      <c r="AQ201" s="75"/>
      <c r="AR201" s="146"/>
      <c r="AS201" s="92"/>
      <c r="AT201" s="92"/>
      <c r="AU201" s="92"/>
      <c r="AV201" s="118"/>
      <c r="AW201" s="92"/>
      <c r="AX201" s="104"/>
      <c r="AY201" s="146"/>
      <c r="AZ201" s="92"/>
      <c r="BA201" s="92"/>
      <c r="BB201" s="92"/>
      <c r="BC201" s="92"/>
      <c r="BD201" s="92"/>
      <c r="BE201" s="92"/>
      <c r="BF201" s="92"/>
      <c r="BG201" s="92"/>
      <c r="BH201" s="92"/>
      <c r="BI201" s="92"/>
      <c r="BJ201" s="92"/>
      <c r="BK201" s="118"/>
      <c r="BL201" s="92"/>
      <c r="BM201" s="104"/>
      <c r="BN201" s="117"/>
      <c r="BO201" s="86"/>
      <c r="BP201" s="92"/>
      <c r="BQ201" s="104"/>
      <c r="BR201" s="169"/>
      <c r="BS201" s="146"/>
      <c r="BT201" s="104"/>
      <c r="BU201" s="146"/>
      <c r="BV201" s="104"/>
    </row>
    <row r="202" spans="3:74" ht="26.25">
      <c r="C202" s="71">
        <f t="shared" si="3"/>
        <v>1250</v>
      </c>
      <c r="E202" s="6"/>
      <c r="F202" s="168"/>
      <c r="G202" s="12"/>
      <c r="H202" s="68"/>
      <c r="I202" s="72"/>
      <c r="J202" s="106"/>
      <c r="K202" s="67"/>
      <c r="L202" s="72"/>
      <c r="M202" s="67"/>
      <c r="N202" s="12"/>
      <c r="O202" s="12"/>
      <c r="P202" s="12"/>
      <c r="Q202" s="12"/>
      <c r="R202" s="12"/>
      <c r="S202" s="165"/>
      <c r="T202" s="92"/>
      <c r="U202" s="92"/>
      <c r="V202" s="92"/>
      <c r="W202" s="104"/>
      <c r="X202" s="67"/>
      <c r="Y202" s="12"/>
      <c r="Z202" s="12"/>
      <c r="AA202" s="108"/>
      <c r="AB202" s="73"/>
      <c r="AC202" s="108"/>
      <c r="AD202" s="73"/>
      <c r="AE202" s="73"/>
      <c r="AF202" s="118"/>
      <c r="AG202" s="104"/>
      <c r="AH202" s="106"/>
      <c r="AI202" s="111"/>
      <c r="AJ202" s="83"/>
      <c r="AK202" s="83"/>
      <c r="AL202" s="83"/>
      <c r="AM202" s="75"/>
      <c r="AN202" s="153"/>
      <c r="AO202" s="83"/>
      <c r="AP202" s="83"/>
      <c r="AQ202" s="75"/>
      <c r="AR202" s="146"/>
      <c r="AS202" s="92"/>
      <c r="AT202" s="92"/>
      <c r="AU202" s="92"/>
      <c r="AV202" s="118"/>
      <c r="AW202" s="92"/>
      <c r="AX202" s="104"/>
      <c r="AY202" s="146"/>
      <c r="AZ202" s="92"/>
      <c r="BA202" s="92"/>
      <c r="BB202" s="92"/>
      <c r="BC202" s="92"/>
      <c r="BD202" s="92"/>
      <c r="BE202" s="92"/>
      <c r="BF202" s="92"/>
      <c r="BG202" s="92"/>
      <c r="BH202" s="92"/>
      <c r="BI202" s="92"/>
      <c r="BJ202" s="92"/>
      <c r="BK202" s="118"/>
      <c r="BL202" s="92"/>
      <c r="BM202" s="104"/>
      <c r="BN202" s="117"/>
      <c r="BO202" s="86"/>
      <c r="BP202" s="92"/>
      <c r="BQ202" s="104"/>
      <c r="BR202" s="169"/>
      <c r="BS202" s="146"/>
      <c r="BT202" s="104"/>
      <c r="BU202" s="146"/>
      <c r="BV202" s="104"/>
    </row>
    <row r="203" spans="3:74">
      <c r="C203" s="71">
        <f t="shared" si="3"/>
        <v>1200</v>
      </c>
      <c r="E203" s="12"/>
      <c r="F203" s="12"/>
      <c r="G203" s="12"/>
      <c r="H203" s="68"/>
      <c r="I203" s="72"/>
      <c r="J203" s="106"/>
      <c r="K203" s="67"/>
      <c r="L203" s="72"/>
      <c r="M203" s="67"/>
      <c r="N203" s="12"/>
      <c r="O203" s="12"/>
      <c r="P203" s="12"/>
      <c r="Q203" s="12"/>
      <c r="R203" s="12"/>
      <c r="S203" s="165"/>
      <c r="T203" s="92"/>
      <c r="U203" s="92"/>
      <c r="V203" s="92"/>
      <c r="W203" s="104"/>
      <c r="X203" s="67"/>
      <c r="Y203" s="12"/>
      <c r="Z203" s="93"/>
      <c r="AA203" s="108"/>
      <c r="AB203" s="73"/>
      <c r="AC203" s="108"/>
      <c r="AD203" s="118"/>
      <c r="AE203" s="73"/>
      <c r="AF203" s="118"/>
      <c r="AG203" s="104"/>
      <c r="AH203" s="106"/>
      <c r="AI203" s="111"/>
      <c r="AJ203" s="83"/>
      <c r="AK203" s="83"/>
      <c r="AL203" s="92"/>
      <c r="AM203" s="104"/>
      <c r="AN203" s="153"/>
      <c r="AO203" s="83"/>
      <c r="AP203" s="83"/>
      <c r="AQ203" s="104"/>
      <c r="AR203" s="146"/>
      <c r="AS203" s="92"/>
      <c r="AT203" s="92"/>
      <c r="AU203" s="92"/>
      <c r="AV203" s="118"/>
      <c r="AW203" s="92"/>
      <c r="AX203" s="104"/>
      <c r="AY203" s="146"/>
      <c r="AZ203" s="92"/>
      <c r="BA203" s="92"/>
      <c r="BB203" s="92"/>
      <c r="BC203" s="92"/>
      <c r="BD203" s="92"/>
      <c r="BE203" s="92"/>
      <c r="BF203" s="92"/>
      <c r="BG203" s="92"/>
      <c r="BH203" s="92"/>
      <c r="BI203" s="92"/>
      <c r="BJ203" s="92"/>
      <c r="BK203" s="118"/>
      <c r="BL203" s="92"/>
      <c r="BM203" s="104"/>
      <c r="BN203" s="117"/>
      <c r="BO203" s="86"/>
      <c r="BP203" s="92"/>
      <c r="BQ203" s="104"/>
      <c r="BR203" s="169"/>
      <c r="BS203" s="146"/>
      <c r="BT203" s="104"/>
      <c r="BU203" s="146"/>
      <c r="BV203" s="104"/>
    </row>
    <row r="204" spans="3:74">
      <c r="C204" s="71">
        <f t="shared" si="3"/>
        <v>1150</v>
      </c>
      <c r="E204" s="12"/>
      <c r="F204" s="12"/>
      <c r="G204" s="12"/>
      <c r="H204" s="68"/>
      <c r="I204" s="72"/>
      <c r="J204" s="106"/>
      <c r="K204" s="67"/>
      <c r="L204" s="72"/>
      <c r="M204" s="67"/>
      <c r="N204" s="12"/>
      <c r="O204" s="12"/>
      <c r="P204" s="12"/>
      <c r="Q204" s="12"/>
      <c r="R204" s="12"/>
      <c r="S204" s="165"/>
      <c r="T204" s="92"/>
      <c r="U204" s="92"/>
      <c r="V204" s="92"/>
      <c r="W204" s="104"/>
      <c r="X204" s="67"/>
      <c r="Y204" s="12"/>
      <c r="Z204" s="95"/>
      <c r="AA204" s="108"/>
      <c r="AB204" s="73"/>
      <c r="AC204" s="139"/>
      <c r="AD204" s="118"/>
      <c r="AE204" s="73"/>
      <c r="AF204" s="118"/>
      <c r="AG204" s="104"/>
      <c r="AH204" s="106"/>
      <c r="AI204" s="111"/>
      <c r="AJ204" s="83"/>
      <c r="AK204" s="83"/>
      <c r="AL204" s="92"/>
      <c r="AM204" s="104"/>
      <c r="AN204" s="153"/>
      <c r="AO204" s="83"/>
      <c r="AP204" s="83"/>
      <c r="AQ204" s="104"/>
      <c r="AR204" s="146"/>
      <c r="AS204" s="92"/>
      <c r="AT204" s="92"/>
      <c r="AU204" s="92"/>
      <c r="AV204" s="118"/>
      <c r="AW204" s="92"/>
      <c r="AX204" s="104"/>
      <c r="AY204" s="146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118"/>
      <c r="BL204" s="92"/>
      <c r="BM204" s="104"/>
      <c r="BN204" s="117"/>
      <c r="BO204" s="86"/>
      <c r="BP204" s="92"/>
      <c r="BQ204" s="104"/>
      <c r="BR204" s="169"/>
      <c r="BS204" s="146"/>
      <c r="BT204" s="104"/>
      <c r="BU204" s="146"/>
      <c r="BV204" s="104"/>
    </row>
    <row r="205" spans="3:74">
      <c r="C205" s="71">
        <f t="shared" si="3"/>
        <v>1100</v>
      </c>
      <c r="E205" s="12"/>
      <c r="F205" s="12"/>
      <c r="G205" s="12"/>
      <c r="H205" s="68"/>
      <c r="I205" s="72"/>
      <c r="J205" s="106"/>
      <c r="K205" s="67"/>
      <c r="L205" s="72"/>
      <c r="M205" s="67"/>
      <c r="N205" s="12"/>
      <c r="O205" s="12"/>
      <c r="P205" s="12"/>
      <c r="Q205" s="12"/>
      <c r="R205" s="12"/>
      <c r="S205" s="165"/>
      <c r="T205" s="92"/>
      <c r="U205" s="92"/>
      <c r="V205" s="92"/>
      <c r="W205" s="104"/>
      <c r="X205" s="67"/>
      <c r="Y205" s="93"/>
      <c r="Z205" s="148"/>
      <c r="AA205" s="108"/>
      <c r="AB205" s="73"/>
      <c r="AC205" s="147"/>
      <c r="AD205" s="118"/>
      <c r="AE205" s="73"/>
      <c r="AF205" s="118"/>
      <c r="AG205" s="104"/>
      <c r="AH205" s="106"/>
      <c r="AI205" s="111"/>
      <c r="AJ205" s="83"/>
      <c r="AK205" s="83"/>
      <c r="AL205" s="92"/>
      <c r="AM205" s="104"/>
      <c r="AN205" s="153"/>
      <c r="AO205" s="83"/>
      <c r="AP205" s="83"/>
      <c r="AQ205" s="104"/>
      <c r="AR205" s="146"/>
      <c r="AS205" s="92"/>
      <c r="AT205" s="92"/>
      <c r="AU205" s="92"/>
      <c r="AV205" s="118"/>
      <c r="AW205" s="92"/>
      <c r="AX205" s="104"/>
      <c r="AY205" s="146"/>
      <c r="AZ205" s="92"/>
      <c r="BA205" s="92"/>
      <c r="BB205" s="92"/>
      <c r="BC205" s="92"/>
      <c r="BD205" s="92"/>
      <c r="BE205" s="92"/>
      <c r="BF205" s="92"/>
      <c r="BG205" s="92"/>
      <c r="BH205" s="92"/>
      <c r="BI205" s="92"/>
      <c r="BJ205" s="92"/>
      <c r="BK205" s="118"/>
      <c r="BL205" s="92"/>
      <c r="BM205" s="104"/>
      <c r="BN205" s="117"/>
      <c r="BO205" s="86"/>
      <c r="BP205" s="92"/>
      <c r="BQ205" s="104"/>
      <c r="BR205" s="169"/>
      <c r="BS205" s="146"/>
      <c r="BT205" s="104"/>
      <c r="BU205" s="146"/>
      <c r="BV205" s="104"/>
    </row>
    <row r="206" spans="3:74" ht="15.75" customHeight="1">
      <c r="C206" s="71">
        <f t="shared" si="3"/>
        <v>1050</v>
      </c>
      <c r="E206" s="12"/>
      <c r="F206" s="12"/>
      <c r="G206" s="12"/>
      <c r="H206" s="68"/>
      <c r="I206" s="72"/>
      <c r="J206" s="106"/>
      <c r="K206" s="67"/>
      <c r="L206" s="72"/>
      <c r="M206" s="67"/>
      <c r="N206" s="12"/>
      <c r="O206" s="12"/>
      <c r="P206" s="12"/>
      <c r="Q206" s="12"/>
      <c r="R206" s="12"/>
      <c r="S206" s="165"/>
      <c r="T206" s="92"/>
      <c r="U206" s="92"/>
      <c r="V206" s="92"/>
      <c r="W206" s="104"/>
      <c r="X206" s="67"/>
      <c r="Y206" s="95"/>
      <c r="Z206" s="170"/>
      <c r="AA206" s="73"/>
      <c r="AB206" s="118"/>
      <c r="AC206" s="147"/>
      <c r="AD206" s="118"/>
      <c r="AE206" s="73"/>
      <c r="AF206" s="118"/>
      <c r="AG206" s="104"/>
      <c r="AH206" s="106"/>
      <c r="AI206" s="111"/>
      <c r="AJ206" s="83"/>
      <c r="AK206" s="83"/>
      <c r="AL206" s="92"/>
      <c r="AM206" s="104"/>
      <c r="AN206" s="153"/>
      <c r="AO206" s="83"/>
      <c r="AP206" s="83"/>
      <c r="AQ206" s="104"/>
      <c r="AR206" s="146"/>
      <c r="AS206" s="92"/>
      <c r="AT206" s="92"/>
      <c r="AU206" s="92"/>
      <c r="AV206" s="118"/>
      <c r="AW206" s="92"/>
      <c r="AX206" s="104"/>
      <c r="AY206" s="146"/>
      <c r="AZ206" s="92"/>
      <c r="BA206" s="92"/>
      <c r="BB206" s="92"/>
      <c r="BC206" s="92"/>
      <c r="BD206" s="92"/>
      <c r="BE206" s="92"/>
      <c r="BF206" s="92"/>
      <c r="BG206" s="92"/>
      <c r="BH206" s="92"/>
      <c r="BI206" s="92"/>
      <c r="BJ206" s="92"/>
      <c r="BK206" s="118"/>
      <c r="BL206" s="92"/>
      <c r="BM206" s="104"/>
      <c r="BN206" s="117"/>
      <c r="BO206" s="86"/>
      <c r="BP206" s="92"/>
      <c r="BQ206" s="104"/>
      <c r="BR206" s="169"/>
      <c r="BS206" s="146"/>
      <c r="BT206" s="104"/>
      <c r="BU206" s="146"/>
      <c r="BV206" s="104"/>
    </row>
    <row r="207" spans="3:74" ht="15.75" customHeight="1">
      <c r="C207" s="71">
        <f t="shared" si="3"/>
        <v>1000</v>
      </c>
      <c r="E207" s="12"/>
      <c r="F207" s="12"/>
      <c r="G207" s="12"/>
      <c r="H207" s="68"/>
      <c r="I207" s="72"/>
      <c r="J207" s="106"/>
      <c r="K207" s="67"/>
      <c r="L207" s="171"/>
      <c r="M207" s="67"/>
      <c r="N207" s="12"/>
      <c r="O207" s="12"/>
      <c r="P207" s="12"/>
      <c r="Q207" s="93"/>
      <c r="R207" s="94"/>
      <c r="S207" s="165"/>
      <c r="T207" s="92"/>
      <c r="U207" s="92"/>
      <c r="V207" s="92"/>
      <c r="W207" s="104"/>
      <c r="X207" s="67"/>
      <c r="Y207" s="95"/>
      <c r="Z207" s="108"/>
      <c r="AA207" s="118"/>
      <c r="AB207" s="118"/>
      <c r="AC207" s="73"/>
      <c r="AD207" s="118"/>
      <c r="AE207" s="73"/>
      <c r="AF207" s="118"/>
      <c r="AG207" s="104"/>
      <c r="AH207" s="106"/>
      <c r="AI207" s="111"/>
      <c r="AJ207" s="83"/>
      <c r="AK207" s="83"/>
      <c r="AL207" s="92"/>
      <c r="AM207" s="104"/>
      <c r="AN207" s="153"/>
      <c r="AO207" s="83"/>
      <c r="AP207" s="83"/>
      <c r="AQ207" s="104"/>
      <c r="AR207" s="146"/>
      <c r="AS207" s="92"/>
      <c r="AT207" s="92"/>
      <c r="AU207" s="92"/>
      <c r="AV207" s="118"/>
      <c r="AW207" s="92"/>
      <c r="AX207" s="104"/>
      <c r="AY207" s="146"/>
      <c r="AZ207" s="92"/>
      <c r="BA207" s="92"/>
      <c r="BB207" s="92"/>
      <c r="BC207" s="92"/>
      <c r="BD207" s="92"/>
      <c r="BE207" s="92"/>
      <c r="BF207" s="92"/>
      <c r="BG207" s="92"/>
      <c r="BH207" s="92"/>
      <c r="BI207" s="92"/>
      <c r="BJ207" s="92"/>
      <c r="BK207" s="118"/>
      <c r="BL207" s="92"/>
      <c r="BM207" s="104"/>
      <c r="BN207" s="117"/>
      <c r="BO207" s="86"/>
      <c r="BP207" s="92"/>
      <c r="BQ207" s="104"/>
      <c r="BR207" s="169"/>
      <c r="BS207" s="146"/>
      <c r="BT207" s="104"/>
      <c r="BU207" s="146"/>
      <c r="BV207" s="104"/>
    </row>
    <row r="208" spans="3:74" ht="15.75" customHeight="1">
      <c r="C208" s="71">
        <f t="shared" si="3"/>
        <v>950</v>
      </c>
      <c r="E208" s="67"/>
      <c r="F208" s="12"/>
      <c r="G208" s="172"/>
      <c r="H208" s="68"/>
      <c r="I208" s="72"/>
      <c r="J208" s="106"/>
      <c r="K208" s="173"/>
      <c r="L208" s="72"/>
      <c r="M208" s="67"/>
      <c r="N208" s="12"/>
      <c r="O208" s="12"/>
      <c r="P208" s="12"/>
      <c r="Q208" s="95"/>
      <c r="R208" s="96"/>
      <c r="S208" s="165"/>
      <c r="T208" s="92"/>
      <c r="U208" s="92"/>
      <c r="V208" s="92"/>
      <c r="W208" s="104"/>
      <c r="X208" s="67"/>
      <c r="Y208" s="170"/>
      <c r="Z208" s="108"/>
      <c r="AA208" s="118"/>
      <c r="AB208" s="118"/>
      <c r="AC208" s="73"/>
      <c r="AD208" s="118"/>
      <c r="AE208" s="118"/>
      <c r="AF208" s="118"/>
      <c r="AG208" s="104"/>
      <c r="AH208" s="106"/>
      <c r="AI208" s="111"/>
      <c r="AJ208" s="83"/>
      <c r="AK208" s="92"/>
      <c r="AL208" s="92"/>
      <c r="AM208" s="104"/>
      <c r="AN208" s="153"/>
      <c r="AO208" s="83"/>
      <c r="AP208" s="83"/>
      <c r="AQ208" s="104"/>
      <c r="AR208" s="146"/>
      <c r="AS208" s="92"/>
      <c r="AT208" s="92"/>
      <c r="AU208" s="92"/>
      <c r="AV208" s="118"/>
      <c r="AW208" s="92"/>
      <c r="AX208" s="104"/>
      <c r="AY208" s="146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118"/>
      <c r="BL208" s="92"/>
      <c r="BM208" s="104"/>
      <c r="BN208" s="117"/>
      <c r="BO208" s="86"/>
      <c r="BP208" s="92"/>
      <c r="BQ208" s="104"/>
      <c r="BR208" s="169"/>
      <c r="BS208" s="146"/>
      <c r="BT208" s="104"/>
      <c r="BU208" s="146"/>
      <c r="BV208" s="104"/>
    </row>
    <row r="209" spans="3:74" ht="15.75" customHeight="1">
      <c r="C209" s="71">
        <f t="shared" si="3"/>
        <v>900</v>
      </c>
      <c r="E209" s="67"/>
      <c r="F209" s="12"/>
      <c r="G209" s="174"/>
      <c r="H209" s="175"/>
      <c r="I209" s="72"/>
      <c r="J209" s="106"/>
      <c r="K209" s="67"/>
      <c r="L209" s="72"/>
      <c r="M209" s="67"/>
      <c r="N209" s="12"/>
      <c r="O209" s="12"/>
      <c r="P209" s="12"/>
      <c r="Q209" s="95"/>
      <c r="R209" s="96"/>
      <c r="S209" s="92"/>
      <c r="T209" s="92"/>
      <c r="U209" s="92"/>
      <c r="V209" s="92"/>
      <c r="W209" s="104"/>
      <c r="X209" s="150"/>
      <c r="Y209" s="108"/>
      <c r="Z209" s="108"/>
      <c r="AA209" s="118"/>
      <c r="AB209" s="118"/>
      <c r="AC209" s="73"/>
      <c r="AD209" s="118"/>
      <c r="AE209" s="118"/>
      <c r="AF209" s="118"/>
      <c r="AG209" s="104"/>
      <c r="AH209" s="106"/>
      <c r="AI209" s="111"/>
      <c r="AJ209" s="92"/>
      <c r="AK209" s="92"/>
      <c r="AL209" s="92"/>
      <c r="AM209" s="104"/>
      <c r="AN209" s="153"/>
      <c r="AO209" s="83"/>
      <c r="AP209" s="83"/>
      <c r="AQ209" s="104"/>
      <c r="AR209" s="146"/>
      <c r="AS209" s="92"/>
      <c r="AT209" s="92"/>
      <c r="AU209" s="92"/>
      <c r="AV209" s="118"/>
      <c r="AW209" s="92"/>
      <c r="AX209" s="104"/>
      <c r="AY209" s="146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118"/>
      <c r="BL209" s="92"/>
      <c r="BM209" s="104"/>
      <c r="BN209" s="117"/>
      <c r="BO209" s="86"/>
      <c r="BP209" s="92"/>
      <c r="BQ209" s="104"/>
      <c r="BR209" s="169"/>
      <c r="BS209" s="146"/>
      <c r="BT209" s="104"/>
      <c r="BU209" s="146"/>
      <c r="BV209" s="104"/>
    </row>
    <row r="210" spans="3:74" ht="15.75" customHeight="1">
      <c r="C210" s="71">
        <f t="shared" si="3"/>
        <v>850</v>
      </c>
      <c r="E210" s="176"/>
      <c r="F210" s="177"/>
      <c r="G210" s="178"/>
      <c r="H210" s="68"/>
      <c r="I210" s="179"/>
      <c r="J210" s="106"/>
      <c r="K210" s="67"/>
      <c r="L210" s="72"/>
      <c r="M210" s="67"/>
      <c r="N210" s="12"/>
      <c r="O210" s="12"/>
      <c r="P210" s="12"/>
      <c r="Q210" s="170"/>
      <c r="R210" s="96"/>
      <c r="S210" s="92"/>
      <c r="T210" s="92"/>
      <c r="U210" s="92"/>
      <c r="V210" s="92"/>
      <c r="W210" s="104"/>
      <c r="X210" s="180"/>
      <c r="Y210" s="108"/>
      <c r="Z210" s="108"/>
      <c r="AA210" s="118"/>
      <c r="AB210" s="118"/>
      <c r="AC210" s="118"/>
      <c r="AD210" s="118"/>
      <c r="AE210" s="118"/>
      <c r="AF210" s="118"/>
      <c r="AG210" s="104"/>
      <c r="AH210" s="106"/>
      <c r="AI210" s="111"/>
      <c r="AJ210" s="92"/>
      <c r="AK210" s="92"/>
      <c r="AL210" s="92"/>
      <c r="AM210" s="104"/>
      <c r="AN210" s="153"/>
      <c r="AO210" s="83"/>
      <c r="AP210" s="92"/>
      <c r="AQ210" s="104"/>
      <c r="AR210" s="146"/>
      <c r="AS210" s="92"/>
      <c r="AT210" s="92"/>
      <c r="AU210" s="92"/>
      <c r="AV210" s="118"/>
      <c r="AW210" s="92"/>
      <c r="AX210" s="104"/>
      <c r="AY210" s="146"/>
      <c r="AZ210" s="92"/>
      <c r="BA210" s="92"/>
      <c r="BB210" s="92"/>
      <c r="BC210" s="92"/>
      <c r="BD210" s="92"/>
      <c r="BE210" s="92"/>
      <c r="BF210" s="92"/>
      <c r="BG210" s="92"/>
      <c r="BH210" s="92"/>
      <c r="BI210" s="92"/>
      <c r="BJ210" s="92"/>
      <c r="BK210" s="118"/>
      <c r="BL210" s="92"/>
      <c r="BM210" s="104"/>
      <c r="BN210" s="117"/>
      <c r="BO210" s="86"/>
      <c r="BP210" s="92"/>
      <c r="BQ210" s="104"/>
      <c r="BR210" s="169"/>
      <c r="BS210" s="146"/>
      <c r="BT210" s="104"/>
      <c r="BU210" s="146"/>
      <c r="BV210" s="104"/>
    </row>
    <row r="211" spans="3:74" ht="15.75" customHeight="1">
      <c r="C211" s="71">
        <f t="shared" si="3"/>
        <v>800</v>
      </c>
      <c r="E211" s="181"/>
      <c r="F211" s="86"/>
      <c r="G211" s="182"/>
      <c r="H211" s="68"/>
      <c r="I211" s="72"/>
      <c r="J211" s="68"/>
      <c r="K211" s="67"/>
      <c r="L211" s="72"/>
      <c r="M211" s="67"/>
      <c r="N211" s="12"/>
      <c r="O211" s="12"/>
      <c r="P211" s="12"/>
      <c r="Q211" s="147"/>
      <c r="R211" s="96"/>
      <c r="S211" s="92"/>
      <c r="T211" s="92"/>
      <c r="U211" s="92"/>
      <c r="V211" s="92"/>
      <c r="W211" s="104"/>
      <c r="X211" s="151"/>
      <c r="Y211" s="108"/>
      <c r="Z211" s="108"/>
      <c r="AA211" s="118"/>
      <c r="AB211" s="118"/>
      <c r="AC211" s="118"/>
      <c r="AD211" s="118"/>
      <c r="AE211" s="118"/>
      <c r="AF211" s="118"/>
      <c r="AG211" s="104"/>
      <c r="AH211" s="106"/>
      <c r="AI211" s="111"/>
      <c r="AJ211" s="92"/>
      <c r="AK211" s="92"/>
      <c r="AL211" s="92"/>
      <c r="AM211" s="104"/>
      <c r="AN211" s="153"/>
      <c r="AO211" s="83"/>
      <c r="AP211" s="92"/>
      <c r="AQ211" s="104"/>
      <c r="AR211" s="146"/>
      <c r="AS211" s="92"/>
      <c r="AT211" s="92"/>
      <c r="AU211" s="92"/>
      <c r="AV211" s="118"/>
      <c r="AW211" s="92"/>
      <c r="AX211" s="104"/>
      <c r="AY211" s="146"/>
      <c r="AZ211" s="92"/>
      <c r="BA211" s="92"/>
      <c r="BB211" s="92"/>
      <c r="BC211" s="92"/>
      <c r="BD211" s="92"/>
      <c r="BE211" s="92"/>
      <c r="BF211" s="92"/>
      <c r="BG211" s="92"/>
      <c r="BH211" s="92"/>
      <c r="BI211" s="92"/>
      <c r="BJ211" s="92"/>
      <c r="BK211" s="118"/>
      <c r="BL211" s="92"/>
      <c r="BM211" s="104"/>
      <c r="BN211" s="117"/>
      <c r="BO211" s="89"/>
      <c r="BP211" s="92"/>
      <c r="BQ211" s="104"/>
      <c r="BR211" s="169"/>
      <c r="BS211" s="146"/>
      <c r="BT211" s="104"/>
      <c r="BU211" s="146"/>
      <c r="BV211" s="104"/>
    </row>
    <row r="212" spans="3:74" ht="15.75" customHeight="1">
      <c r="C212" s="71">
        <f t="shared" si="3"/>
        <v>750</v>
      </c>
      <c r="E212" s="120"/>
      <c r="F212" s="86"/>
      <c r="G212" s="67"/>
      <c r="H212" s="68"/>
      <c r="I212" s="72"/>
      <c r="J212" s="68"/>
      <c r="K212" s="67"/>
      <c r="L212" s="72"/>
      <c r="M212" s="67"/>
      <c r="N212" s="12"/>
      <c r="O212" s="12"/>
      <c r="P212" s="94"/>
      <c r="Q212" s="147"/>
      <c r="R212" s="96"/>
      <c r="S212" s="92"/>
      <c r="T212" s="92"/>
      <c r="U212" s="92"/>
      <c r="V212" s="92"/>
      <c r="W212" s="104"/>
      <c r="X212" s="151"/>
      <c r="Y212" s="108"/>
      <c r="Z212" s="147"/>
      <c r="AA212" s="118"/>
      <c r="AB212" s="118"/>
      <c r="AC212" s="118"/>
      <c r="AD212" s="118"/>
      <c r="AE212" s="118"/>
      <c r="AF212" s="118"/>
      <c r="AG212" s="104"/>
      <c r="AH212" s="106"/>
      <c r="AI212" s="111"/>
      <c r="AJ212" s="92"/>
      <c r="AK212" s="92"/>
      <c r="AL212" s="92"/>
      <c r="AM212" s="104"/>
      <c r="AN212" s="153"/>
      <c r="AO212" s="83"/>
      <c r="AP212" s="92"/>
      <c r="AQ212" s="104"/>
      <c r="AR212" s="146"/>
      <c r="AS212" s="92"/>
      <c r="AT212" s="92"/>
      <c r="AU212" s="92"/>
      <c r="AV212" s="118"/>
      <c r="AW212" s="92"/>
      <c r="AX212" s="104"/>
      <c r="AY212" s="146"/>
      <c r="AZ212" s="92"/>
      <c r="BA212" s="92"/>
      <c r="BB212" s="92"/>
      <c r="BC212" s="92"/>
      <c r="BD212" s="92"/>
      <c r="BE212" s="92"/>
      <c r="BF212" s="92"/>
      <c r="BG212" s="92"/>
      <c r="BH212" s="92"/>
      <c r="BI212" s="92"/>
      <c r="BJ212" s="92"/>
      <c r="BK212" s="118"/>
      <c r="BL212" s="92"/>
      <c r="BM212" s="104"/>
      <c r="BN212" s="117"/>
      <c r="BO212" s="98"/>
      <c r="BP212" s="92"/>
      <c r="BQ212" s="104"/>
      <c r="BR212" s="169"/>
      <c r="BS212" s="146"/>
      <c r="BT212" s="104"/>
      <c r="BU212" s="146"/>
      <c r="BV212" s="104"/>
    </row>
    <row r="213" spans="3:74" ht="15.75" customHeight="1">
      <c r="C213" s="71">
        <f t="shared" si="3"/>
        <v>700</v>
      </c>
      <c r="E213" s="120"/>
      <c r="F213" s="86"/>
      <c r="G213" s="67"/>
      <c r="H213" s="68"/>
      <c r="I213" s="72"/>
      <c r="J213" s="117"/>
      <c r="K213" s="67"/>
      <c r="L213" s="72"/>
      <c r="M213" s="67"/>
      <c r="N213" s="12"/>
      <c r="O213" s="12"/>
      <c r="P213" s="96"/>
      <c r="Q213" s="147"/>
      <c r="R213" s="69"/>
      <c r="S213" s="92"/>
      <c r="T213" s="92"/>
      <c r="U213" s="92"/>
      <c r="V213" s="92"/>
      <c r="W213" s="104"/>
      <c r="X213" s="151"/>
      <c r="Y213" s="147"/>
      <c r="Z213" s="147"/>
      <c r="AA213" s="118"/>
      <c r="AB213" s="118"/>
      <c r="AC213" s="118"/>
      <c r="AD213" s="118"/>
      <c r="AE213" s="118"/>
      <c r="AF213" s="118"/>
      <c r="AG213" s="104"/>
      <c r="AH213" s="106"/>
      <c r="AI213" s="111"/>
      <c r="AJ213" s="92"/>
      <c r="AK213" s="92"/>
      <c r="AL213" s="92"/>
      <c r="AM213" s="104"/>
      <c r="AN213" s="153"/>
      <c r="AO213" s="83"/>
      <c r="AP213" s="92"/>
      <c r="AQ213" s="104"/>
      <c r="AR213" s="146"/>
      <c r="AS213" s="92"/>
      <c r="AT213" s="92"/>
      <c r="AU213" s="92"/>
      <c r="AV213" s="118"/>
      <c r="AW213" s="92"/>
      <c r="AX213" s="104"/>
      <c r="AY213" s="146"/>
      <c r="AZ213" s="92"/>
      <c r="BA213" s="92"/>
      <c r="BB213" s="92"/>
      <c r="BC213" s="92"/>
      <c r="BD213" s="92"/>
      <c r="BE213" s="92"/>
      <c r="BF213" s="92"/>
      <c r="BG213" s="92"/>
      <c r="BH213" s="92"/>
      <c r="BI213" s="92"/>
      <c r="BJ213" s="92"/>
      <c r="BK213" s="118"/>
      <c r="BL213" s="92"/>
      <c r="BM213" s="104"/>
      <c r="BN213" s="117"/>
      <c r="BO213" s="98"/>
      <c r="BP213" s="92"/>
      <c r="BQ213" s="104"/>
      <c r="BR213" s="169"/>
      <c r="BS213" s="146"/>
      <c r="BT213" s="104"/>
      <c r="BU213" s="146"/>
      <c r="BV213" s="104"/>
    </row>
    <row r="214" spans="3:74">
      <c r="C214" s="71">
        <f t="shared" si="3"/>
        <v>650</v>
      </c>
      <c r="E214" s="149"/>
      <c r="F214" s="86"/>
      <c r="G214" s="86"/>
      <c r="H214" s="68"/>
      <c r="I214" s="72"/>
      <c r="J214" s="117"/>
      <c r="K214" s="67"/>
      <c r="L214" s="72"/>
      <c r="M214" s="67"/>
      <c r="N214" s="12"/>
      <c r="O214" s="94"/>
      <c r="P214" s="96"/>
      <c r="Q214" s="147"/>
      <c r="R214" s="69"/>
      <c r="S214" s="92"/>
      <c r="T214" s="92"/>
      <c r="U214" s="92"/>
      <c r="V214" s="92"/>
      <c r="W214" s="104"/>
      <c r="X214" s="152"/>
      <c r="Y214" s="73"/>
      <c r="Z214" s="147"/>
      <c r="AA214" s="118"/>
      <c r="AB214" s="118"/>
      <c r="AC214" s="118"/>
      <c r="AD214" s="118"/>
      <c r="AE214" s="118"/>
      <c r="AF214" s="118"/>
      <c r="AG214" s="104"/>
      <c r="AH214" s="106"/>
      <c r="AI214" s="111"/>
      <c r="AJ214" s="92"/>
      <c r="AK214" s="92"/>
      <c r="AL214" s="92"/>
      <c r="AM214" s="104"/>
      <c r="AN214" s="153"/>
      <c r="AO214" s="83"/>
      <c r="AP214" s="92"/>
      <c r="AQ214" s="104"/>
      <c r="AR214" s="146"/>
      <c r="AS214" s="92"/>
      <c r="AT214" s="92"/>
      <c r="AU214" s="92"/>
      <c r="AV214" s="118"/>
      <c r="AW214" s="92"/>
      <c r="AX214" s="104"/>
      <c r="AY214" s="146"/>
      <c r="AZ214" s="92"/>
      <c r="BA214" s="92"/>
      <c r="BB214" s="92"/>
      <c r="BC214" s="92"/>
      <c r="BD214" s="92"/>
      <c r="BE214" s="92"/>
      <c r="BF214" s="92"/>
      <c r="BG214" s="92"/>
      <c r="BH214" s="92"/>
      <c r="BI214" s="92"/>
      <c r="BJ214" s="92"/>
      <c r="BK214" s="118"/>
      <c r="BL214" s="92"/>
      <c r="BM214" s="104"/>
      <c r="BN214" s="117"/>
      <c r="BO214" s="98"/>
      <c r="BP214" s="92"/>
      <c r="BQ214" s="104"/>
      <c r="BR214" s="169"/>
      <c r="BS214" s="146"/>
      <c r="BT214" s="104"/>
      <c r="BU214" s="146"/>
      <c r="BV214" s="104"/>
    </row>
    <row r="215" spans="3:74">
      <c r="C215" s="71">
        <f t="shared" si="3"/>
        <v>600</v>
      </c>
      <c r="E215" s="183"/>
      <c r="F215" s="89"/>
      <c r="G215" s="86"/>
      <c r="H215" s="68"/>
      <c r="I215" s="84"/>
      <c r="J215" s="117"/>
      <c r="K215" s="67"/>
      <c r="L215" s="84"/>
      <c r="M215" s="67"/>
      <c r="N215" s="12"/>
      <c r="O215" s="96"/>
      <c r="P215" s="96"/>
      <c r="Q215" s="147"/>
      <c r="R215" s="102"/>
      <c r="S215" s="92"/>
      <c r="T215" s="92"/>
      <c r="U215" s="92"/>
      <c r="V215" s="92"/>
      <c r="W215" s="104"/>
      <c r="X215" s="153"/>
      <c r="Y215" s="73"/>
      <c r="Z215" s="73"/>
      <c r="AA215" s="118"/>
      <c r="AB215" s="118"/>
      <c r="AC215" s="118"/>
      <c r="AD215" s="118"/>
      <c r="AE215" s="118"/>
      <c r="AF215" s="118"/>
      <c r="AG215" s="104"/>
      <c r="AH215" s="68"/>
      <c r="AI215" s="111"/>
      <c r="AJ215" s="92"/>
      <c r="AK215" s="92"/>
      <c r="AL215" s="92"/>
      <c r="AM215" s="104"/>
      <c r="AN215" s="153"/>
      <c r="AO215" s="83"/>
      <c r="AP215" s="92"/>
      <c r="AQ215" s="104"/>
      <c r="AR215" s="146"/>
      <c r="AS215" s="92"/>
      <c r="AT215" s="92"/>
      <c r="AU215" s="92"/>
      <c r="AV215" s="118"/>
      <c r="AW215" s="92"/>
      <c r="AX215" s="104"/>
      <c r="AY215" s="146"/>
      <c r="AZ215" s="92"/>
      <c r="BA215" s="92"/>
      <c r="BB215" s="92"/>
      <c r="BC215" s="92"/>
      <c r="BD215" s="92"/>
      <c r="BE215" s="92"/>
      <c r="BF215" s="92"/>
      <c r="BG215" s="92"/>
      <c r="BH215" s="92"/>
      <c r="BI215" s="92"/>
      <c r="BJ215" s="92"/>
      <c r="BK215" s="118"/>
      <c r="BL215" s="92"/>
      <c r="BM215" s="104"/>
      <c r="BN215" s="117"/>
      <c r="BO215" s="98"/>
      <c r="BP215" s="92"/>
      <c r="BQ215" s="104"/>
      <c r="BR215" s="169"/>
      <c r="BS215" s="146"/>
      <c r="BT215" s="104"/>
      <c r="BU215" s="146"/>
      <c r="BV215" s="104"/>
    </row>
    <row r="216" spans="3:74">
      <c r="C216" s="71">
        <f t="shared" si="3"/>
        <v>550</v>
      </c>
      <c r="E216" s="133"/>
      <c r="F216" s="98"/>
      <c r="G216" s="86"/>
      <c r="H216" s="117"/>
      <c r="I216" s="84"/>
      <c r="J216" s="117"/>
      <c r="K216" s="89"/>
      <c r="L216" s="84"/>
      <c r="M216" s="67"/>
      <c r="N216" s="12"/>
      <c r="O216" s="96"/>
      <c r="P216" s="96"/>
      <c r="Q216" s="73"/>
      <c r="R216" s="102"/>
      <c r="S216" s="92"/>
      <c r="T216" s="92"/>
      <c r="U216" s="92"/>
      <c r="V216" s="92"/>
      <c r="W216" s="104"/>
      <c r="X216" s="184"/>
      <c r="Y216" s="73"/>
      <c r="Z216" s="73"/>
      <c r="AA216" s="118"/>
      <c r="AB216" s="118"/>
      <c r="AC216" s="118"/>
      <c r="AD216" s="118"/>
      <c r="AE216" s="118"/>
      <c r="AF216" s="118"/>
      <c r="AG216" s="104"/>
      <c r="AH216" s="68"/>
      <c r="AI216" s="146"/>
      <c r="AJ216" s="92"/>
      <c r="AK216" s="92"/>
      <c r="AL216" s="92"/>
      <c r="AM216" s="104"/>
      <c r="AN216" s="153"/>
      <c r="AO216" s="83"/>
      <c r="AP216" s="92"/>
      <c r="AQ216" s="104"/>
      <c r="AR216" s="146"/>
      <c r="AS216" s="92"/>
      <c r="AT216" s="92"/>
      <c r="AU216" s="92"/>
      <c r="AV216" s="118"/>
      <c r="AW216" s="92"/>
      <c r="AX216" s="104"/>
      <c r="AY216" s="146"/>
      <c r="AZ216" s="92"/>
      <c r="BA216" s="92"/>
      <c r="BB216" s="92"/>
      <c r="BC216" s="92"/>
      <c r="BD216" s="92"/>
      <c r="BE216" s="92"/>
      <c r="BF216" s="92"/>
      <c r="BG216" s="92"/>
      <c r="BH216" s="92"/>
      <c r="BI216" s="92"/>
      <c r="BJ216" s="92"/>
      <c r="BK216" s="118"/>
      <c r="BL216" s="92"/>
      <c r="BM216" s="104"/>
      <c r="BN216" s="117"/>
      <c r="BO216" s="98"/>
      <c r="BP216" s="92"/>
      <c r="BQ216" s="104"/>
      <c r="BR216" s="169"/>
      <c r="BS216" s="146"/>
      <c r="BT216" s="104"/>
      <c r="BU216" s="146"/>
      <c r="BV216" s="104"/>
    </row>
    <row r="217" spans="3:74">
      <c r="C217" s="71">
        <f t="shared" si="3"/>
        <v>500</v>
      </c>
      <c r="E217" s="133"/>
      <c r="F217" s="98"/>
      <c r="G217" s="86"/>
      <c r="H217" s="117"/>
      <c r="I217" s="84"/>
      <c r="J217" s="117"/>
      <c r="K217" s="89"/>
      <c r="L217" s="84"/>
      <c r="M217" s="185"/>
      <c r="N217" s="12"/>
      <c r="O217" s="69"/>
      <c r="P217" s="96"/>
      <c r="Q217" s="73"/>
      <c r="R217" s="102"/>
      <c r="S217" s="92"/>
      <c r="T217" s="92"/>
      <c r="U217" s="92"/>
      <c r="V217" s="92"/>
      <c r="W217" s="104"/>
      <c r="X217" s="184"/>
      <c r="Y217" s="73"/>
      <c r="Z217" s="73"/>
      <c r="AA217" s="118"/>
      <c r="AB217" s="118"/>
      <c r="AC217" s="118"/>
      <c r="AD217" s="118"/>
      <c r="AE217" s="118"/>
      <c r="AF217" s="118"/>
      <c r="AG217" s="104"/>
      <c r="AH217" s="117"/>
      <c r="AI217" s="146"/>
      <c r="AJ217" s="92"/>
      <c r="AK217" s="92"/>
      <c r="AL217" s="92"/>
      <c r="AM217" s="104"/>
      <c r="AN217" s="153"/>
      <c r="AO217" s="83"/>
      <c r="AP217" s="92"/>
      <c r="AQ217" s="104"/>
      <c r="AR217" s="146"/>
      <c r="AS217" s="92"/>
      <c r="AT217" s="92"/>
      <c r="AU217" s="92"/>
      <c r="AV217" s="118"/>
      <c r="AW217" s="92"/>
      <c r="AX217" s="104"/>
      <c r="AY217" s="146"/>
      <c r="AZ217" s="92"/>
      <c r="BA217" s="92"/>
      <c r="BB217" s="92"/>
      <c r="BC217" s="92"/>
      <c r="BD217" s="92"/>
      <c r="BE217" s="92"/>
      <c r="BF217" s="92"/>
      <c r="BG217" s="92"/>
      <c r="BH217" s="92"/>
      <c r="BI217" s="92"/>
      <c r="BJ217" s="92"/>
      <c r="BK217" s="118"/>
      <c r="BL217" s="92"/>
      <c r="BM217" s="104"/>
      <c r="BN217" s="117"/>
      <c r="BO217" s="111"/>
      <c r="BP217" s="92"/>
      <c r="BQ217" s="104"/>
      <c r="BR217" s="169"/>
      <c r="BS217" s="146"/>
      <c r="BT217" s="104"/>
      <c r="BU217" s="146"/>
      <c r="BV217" s="104"/>
    </row>
    <row r="218" spans="3:74">
      <c r="C218" s="71">
        <f t="shared" si="3"/>
        <v>450</v>
      </c>
      <c r="E218" s="133"/>
      <c r="F218" s="98"/>
      <c r="G218" s="86"/>
      <c r="H218" s="117"/>
      <c r="I218" s="84"/>
      <c r="J218" s="117"/>
      <c r="K218" s="89"/>
      <c r="L218" s="84"/>
      <c r="M218" s="150"/>
      <c r="N218" s="12"/>
      <c r="O218" s="186"/>
      <c r="P218" s="96"/>
      <c r="Q218" s="73"/>
      <c r="R218" s="102"/>
      <c r="S218" s="92"/>
      <c r="T218" s="92"/>
      <c r="U218" s="92"/>
      <c r="V218" s="92"/>
      <c r="W218" s="104"/>
      <c r="X218" s="184"/>
      <c r="Y218" s="73"/>
      <c r="Z218" s="73"/>
      <c r="AA218" s="118"/>
      <c r="AB218" s="118"/>
      <c r="AC218" s="118"/>
      <c r="AD218" s="118"/>
      <c r="AE218" s="118"/>
      <c r="AF218" s="118"/>
      <c r="AG218" s="104"/>
      <c r="AH218" s="117"/>
      <c r="AI218" s="146"/>
      <c r="AJ218" s="92"/>
      <c r="AK218" s="92"/>
      <c r="AL218" s="92"/>
      <c r="AM218" s="104"/>
      <c r="AN218" s="153"/>
      <c r="AO218" s="83"/>
      <c r="AP218" s="92"/>
      <c r="AQ218" s="104"/>
      <c r="AR218" s="146"/>
      <c r="AS218" s="92"/>
      <c r="AT218" s="92"/>
      <c r="AU218" s="92"/>
      <c r="AV218" s="118"/>
      <c r="AW218" s="92"/>
      <c r="AX218" s="104"/>
      <c r="AY218" s="146"/>
      <c r="AZ218" s="92"/>
      <c r="BA218" s="92"/>
      <c r="BB218" s="92"/>
      <c r="BC218" s="92"/>
      <c r="BD218" s="92"/>
      <c r="BE218" s="92"/>
      <c r="BF218" s="92"/>
      <c r="BG218" s="92"/>
      <c r="BH218" s="92"/>
      <c r="BI218" s="92"/>
      <c r="BJ218" s="92"/>
      <c r="BK218" s="118"/>
      <c r="BL218" s="92"/>
      <c r="BM218" s="104"/>
      <c r="BN218" s="117"/>
      <c r="BO218" s="111"/>
      <c r="BP218" s="92"/>
      <c r="BQ218" s="104"/>
      <c r="BR218" s="169"/>
      <c r="BS218" s="146"/>
      <c r="BT218" s="104"/>
      <c r="BU218" s="146"/>
      <c r="BV218" s="104"/>
    </row>
    <row r="219" spans="3:74">
      <c r="C219" s="71">
        <f t="shared" si="3"/>
        <v>400</v>
      </c>
      <c r="E219" s="133"/>
      <c r="F219" s="98"/>
      <c r="G219" s="86"/>
      <c r="H219" s="117"/>
      <c r="I219" s="84"/>
      <c r="J219" s="117"/>
      <c r="K219" s="98"/>
      <c r="L219" s="84"/>
      <c r="M219" s="187"/>
      <c r="N219" s="94"/>
      <c r="O219" s="83"/>
      <c r="P219" s="103"/>
      <c r="Q219" s="73"/>
      <c r="R219" s="102"/>
      <c r="S219" s="92"/>
      <c r="T219" s="92"/>
      <c r="U219" s="92"/>
      <c r="V219" s="92"/>
      <c r="W219" s="104"/>
      <c r="X219" s="184"/>
      <c r="Y219" s="118"/>
      <c r="Z219" s="73"/>
      <c r="AA219" s="118"/>
      <c r="AB219" s="118"/>
      <c r="AC219" s="118"/>
      <c r="AD219" s="118"/>
      <c r="AE219" s="118"/>
      <c r="AF219" s="118"/>
      <c r="AG219" s="104"/>
      <c r="AH219" s="117"/>
      <c r="AI219" s="146"/>
      <c r="AJ219" s="92"/>
      <c r="AK219" s="92"/>
      <c r="AL219" s="92"/>
      <c r="AM219" s="104"/>
      <c r="AN219" s="153"/>
      <c r="AO219" s="92"/>
      <c r="AP219" s="92"/>
      <c r="AQ219" s="104"/>
      <c r="AR219" s="146"/>
      <c r="AS219" s="92"/>
      <c r="AT219" s="92"/>
      <c r="AU219" s="92"/>
      <c r="AV219" s="118"/>
      <c r="AW219" s="92"/>
      <c r="AX219" s="104"/>
      <c r="AY219" s="146"/>
      <c r="AZ219" s="92"/>
      <c r="BA219" s="92"/>
      <c r="BB219" s="92"/>
      <c r="BC219" s="92"/>
      <c r="BD219" s="92"/>
      <c r="BE219" s="92"/>
      <c r="BF219" s="92"/>
      <c r="BG219" s="92"/>
      <c r="BH219" s="92"/>
      <c r="BI219" s="92"/>
      <c r="BJ219" s="92"/>
      <c r="BK219" s="118"/>
      <c r="BL219" s="92"/>
      <c r="BM219" s="104"/>
      <c r="BN219" s="117"/>
      <c r="BO219" s="146"/>
      <c r="BP219" s="92"/>
      <c r="BQ219" s="104"/>
      <c r="BR219" s="169"/>
      <c r="BS219" s="146"/>
      <c r="BT219" s="104"/>
      <c r="BU219" s="146"/>
      <c r="BV219" s="104"/>
    </row>
    <row r="220" spans="3:74">
      <c r="C220" s="71">
        <f t="shared" si="3"/>
        <v>350</v>
      </c>
      <c r="E220" s="133"/>
      <c r="F220" s="98"/>
      <c r="G220" s="86"/>
      <c r="H220" s="117"/>
      <c r="I220" s="84"/>
      <c r="J220" s="117"/>
      <c r="K220" s="98"/>
      <c r="L220" s="84"/>
      <c r="M220" s="187"/>
      <c r="N220" s="96"/>
      <c r="O220" s="83"/>
      <c r="P220" s="69"/>
      <c r="Q220" s="118"/>
      <c r="R220" s="83"/>
      <c r="S220" s="92"/>
      <c r="T220" s="92"/>
      <c r="U220" s="92"/>
      <c r="V220" s="92"/>
      <c r="W220" s="104"/>
      <c r="X220" s="184"/>
      <c r="Y220" s="118"/>
      <c r="Z220" s="118"/>
      <c r="AA220" s="118"/>
      <c r="AB220" s="118"/>
      <c r="AC220" s="118"/>
      <c r="AD220" s="118"/>
      <c r="AE220" s="118"/>
      <c r="AF220" s="118"/>
      <c r="AG220" s="104"/>
      <c r="AH220" s="117"/>
      <c r="AI220" s="146"/>
      <c r="AJ220" s="92"/>
      <c r="AK220" s="92"/>
      <c r="AL220" s="92"/>
      <c r="AM220" s="104"/>
      <c r="AN220" s="153"/>
      <c r="AO220" s="92"/>
      <c r="AP220" s="92"/>
      <c r="AQ220" s="104"/>
      <c r="AR220" s="146"/>
      <c r="AS220" s="92"/>
      <c r="AT220" s="92"/>
      <c r="AU220" s="92"/>
      <c r="AV220" s="118"/>
      <c r="AW220" s="92"/>
      <c r="AX220" s="104"/>
      <c r="AY220" s="146"/>
      <c r="AZ220" s="92"/>
      <c r="BA220" s="92"/>
      <c r="BB220" s="92"/>
      <c r="BC220" s="92"/>
      <c r="BD220" s="92"/>
      <c r="BE220" s="92"/>
      <c r="BF220" s="92"/>
      <c r="BG220" s="92"/>
      <c r="BH220" s="92"/>
      <c r="BI220" s="92"/>
      <c r="BJ220" s="92"/>
      <c r="BK220" s="118"/>
      <c r="BL220" s="92"/>
      <c r="BM220" s="104"/>
      <c r="BN220" s="117"/>
      <c r="BO220" s="146"/>
      <c r="BP220" s="92"/>
      <c r="BQ220" s="104"/>
      <c r="BR220" s="169"/>
      <c r="BS220" s="146"/>
      <c r="BT220" s="104"/>
      <c r="BU220" s="146"/>
      <c r="BV220" s="104"/>
    </row>
    <row r="221" spans="3:74">
      <c r="C221" s="71">
        <f t="shared" si="3"/>
        <v>300</v>
      </c>
      <c r="E221" s="133"/>
      <c r="F221" s="98"/>
      <c r="G221" s="86"/>
      <c r="H221" s="117"/>
      <c r="I221" s="84"/>
      <c r="J221" s="117"/>
      <c r="K221" s="111"/>
      <c r="L221" s="84"/>
      <c r="M221" s="151"/>
      <c r="N221" s="96"/>
      <c r="O221" s="83"/>
      <c r="P221" s="102"/>
      <c r="Q221" s="118"/>
      <c r="R221" s="83"/>
      <c r="S221" s="92"/>
      <c r="T221" s="92"/>
      <c r="U221" s="92"/>
      <c r="V221" s="92"/>
      <c r="W221" s="104"/>
      <c r="X221" s="184"/>
      <c r="Y221" s="118"/>
      <c r="Z221" s="118"/>
      <c r="AA221" s="118"/>
      <c r="AB221" s="118"/>
      <c r="AC221" s="118"/>
      <c r="AD221" s="118"/>
      <c r="AE221" s="118"/>
      <c r="AF221" s="118"/>
      <c r="AG221" s="104"/>
      <c r="AH221" s="117"/>
      <c r="AI221" s="146"/>
      <c r="AJ221" s="92"/>
      <c r="AK221" s="92"/>
      <c r="AL221" s="92"/>
      <c r="AM221" s="104"/>
      <c r="AN221" s="153"/>
      <c r="AO221" s="92"/>
      <c r="AP221" s="92"/>
      <c r="AQ221" s="104"/>
      <c r="AR221" s="146"/>
      <c r="AS221" s="92"/>
      <c r="AT221" s="92"/>
      <c r="AU221" s="92"/>
      <c r="AV221" s="118"/>
      <c r="AW221" s="92"/>
      <c r="AX221" s="104"/>
      <c r="AY221" s="146"/>
      <c r="AZ221" s="92"/>
      <c r="BA221" s="92"/>
      <c r="BB221" s="92"/>
      <c r="BC221" s="92"/>
      <c r="BD221" s="92"/>
      <c r="BE221" s="92"/>
      <c r="BF221" s="92"/>
      <c r="BG221" s="92"/>
      <c r="BH221" s="92"/>
      <c r="BI221" s="92"/>
      <c r="BJ221" s="92"/>
      <c r="BK221" s="118"/>
      <c r="BL221" s="92"/>
      <c r="BM221" s="104"/>
      <c r="BN221" s="117"/>
      <c r="BO221" s="146"/>
      <c r="BP221" s="92"/>
      <c r="BQ221" s="104"/>
      <c r="BR221" s="169"/>
      <c r="BS221" s="146"/>
      <c r="BT221" s="104"/>
      <c r="BU221" s="146"/>
      <c r="BV221" s="104"/>
    </row>
    <row r="222" spans="3:74">
      <c r="C222" s="71">
        <f t="shared" si="3"/>
        <v>250</v>
      </c>
      <c r="E222" s="133"/>
      <c r="F222" s="98"/>
      <c r="G222" s="86"/>
      <c r="H222" s="117"/>
      <c r="I222" s="84"/>
      <c r="J222" s="117"/>
      <c r="K222" s="111"/>
      <c r="L222" s="84"/>
      <c r="M222" s="152"/>
      <c r="N222" s="188"/>
      <c r="O222" s="83"/>
      <c r="P222" s="102"/>
      <c r="Q222" s="118"/>
      <c r="R222" s="92"/>
      <c r="S222" s="92"/>
      <c r="T222" s="92"/>
      <c r="U222" s="92"/>
      <c r="V222" s="92"/>
      <c r="W222" s="104"/>
      <c r="X222" s="184"/>
      <c r="Y222" s="118"/>
      <c r="Z222" s="118"/>
      <c r="AA222" s="118"/>
      <c r="AB222" s="118"/>
      <c r="AC222" s="118"/>
      <c r="AD222" s="118"/>
      <c r="AE222" s="118"/>
      <c r="AF222" s="118"/>
      <c r="AG222" s="104"/>
      <c r="AH222" s="117"/>
      <c r="AI222" s="146"/>
      <c r="AJ222" s="92"/>
      <c r="AK222" s="92"/>
      <c r="AL222" s="92"/>
      <c r="AM222" s="104"/>
      <c r="AN222" s="153"/>
      <c r="AO222" s="92"/>
      <c r="AP222" s="92"/>
      <c r="AQ222" s="104"/>
      <c r="AR222" s="146"/>
      <c r="AS222" s="92"/>
      <c r="AT222" s="92"/>
      <c r="AU222" s="92"/>
      <c r="AV222" s="118"/>
      <c r="AW222" s="92"/>
      <c r="AX222" s="104"/>
      <c r="AY222" s="146"/>
      <c r="AZ222" s="92"/>
      <c r="BA222" s="92"/>
      <c r="BB222" s="92"/>
      <c r="BC222" s="92"/>
      <c r="BD222" s="92"/>
      <c r="BE222" s="92"/>
      <c r="BF222" s="92"/>
      <c r="BG222" s="92"/>
      <c r="BH222" s="92"/>
      <c r="BI222" s="92"/>
      <c r="BJ222" s="92"/>
      <c r="BK222" s="118"/>
      <c r="BL222" s="92"/>
      <c r="BM222" s="104"/>
      <c r="BN222" s="117"/>
      <c r="BO222" s="146"/>
      <c r="BP222" s="92"/>
      <c r="BQ222" s="104"/>
      <c r="BR222" s="169"/>
      <c r="BS222" s="146"/>
      <c r="BT222" s="104"/>
      <c r="BU222" s="146"/>
      <c r="BV222" s="104"/>
    </row>
    <row r="223" spans="3:74">
      <c r="C223" s="71">
        <f t="shared" si="3"/>
        <v>200</v>
      </c>
      <c r="E223" s="116"/>
      <c r="F223" s="111"/>
      <c r="G223" s="98"/>
      <c r="H223" s="117"/>
      <c r="I223" s="84"/>
      <c r="J223" s="117"/>
      <c r="K223" s="146"/>
      <c r="L223" s="84"/>
      <c r="M223" s="152"/>
      <c r="N223" s="83"/>
      <c r="O223" s="83"/>
      <c r="P223" s="83"/>
      <c r="Q223" s="118"/>
      <c r="R223" s="92"/>
      <c r="S223" s="92"/>
      <c r="T223" s="92"/>
      <c r="U223" s="92"/>
      <c r="V223" s="92"/>
      <c r="W223" s="104"/>
      <c r="X223" s="184"/>
      <c r="Y223" s="118"/>
      <c r="Z223" s="118"/>
      <c r="AA223" s="118"/>
      <c r="AB223" s="118"/>
      <c r="AC223" s="118"/>
      <c r="AD223" s="118"/>
      <c r="AE223" s="118"/>
      <c r="AF223" s="118"/>
      <c r="AG223" s="104"/>
      <c r="AH223" s="117"/>
      <c r="AI223" s="146"/>
      <c r="AJ223" s="92"/>
      <c r="AK223" s="92"/>
      <c r="AL223" s="92"/>
      <c r="AM223" s="104"/>
      <c r="AN223" s="184"/>
      <c r="AO223" s="92"/>
      <c r="AP223" s="92"/>
      <c r="AQ223" s="104"/>
      <c r="AR223" s="146"/>
      <c r="AS223" s="92"/>
      <c r="AT223" s="92"/>
      <c r="AU223" s="92"/>
      <c r="AV223" s="118"/>
      <c r="AW223" s="92"/>
      <c r="AX223" s="104"/>
      <c r="AY223" s="146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118"/>
      <c r="BL223" s="92"/>
      <c r="BM223" s="104"/>
      <c r="BN223" s="117"/>
      <c r="BO223" s="146"/>
      <c r="BP223" s="92"/>
      <c r="BQ223" s="104"/>
      <c r="BR223" s="169"/>
      <c r="BS223" s="146"/>
      <c r="BT223" s="104"/>
      <c r="BU223" s="146"/>
      <c r="BV223" s="104"/>
    </row>
    <row r="224" spans="3:74">
      <c r="C224" s="71">
        <f t="shared" si="3"/>
        <v>150</v>
      </c>
      <c r="E224" s="169"/>
      <c r="F224" s="146"/>
      <c r="G224" s="146"/>
      <c r="H224" s="117"/>
      <c r="I224" s="84"/>
      <c r="J224" s="117"/>
      <c r="K224" s="146"/>
      <c r="L224" s="84"/>
      <c r="M224" s="153"/>
      <c r="N224" s="83"/>
      <c r="O224" s="92"/>
      <c r="P224" s="92"/>
      <c r="Q224" s="118"/>
      <c r="R224" s="92"/>
      <c r="S224" s="92"/>
      <c r="T224" s="92"/>
      <c r="U224" s="92"/>
      <c r="V224" s="92"/>
      <c r="W224" s="104"/>
      <c r="X224" s="184"/>
      <c r="Y224" s="118"/>
      <c r="Z224" s="118"/>
      <c r="AA224" s="118"/>
      <c r="AB224" s="118"/>
      <c r="AC224" s="118"/>
      <c r="AD224" s="118"/>
      <c r="AE224" s="118"/>
      <c r="AF224" s="118"/>
      <c r="AG224" s="104"/>
      <c r="AH224" s="117"/>
      <c r="AI224" s="146"/>
      <c r="AJ224" s="92"/>
      <c r="AK224" s="92"/>
      <c r="AL224" s="92"/>
      <c r="AM224" s="104"/>
      <c r="AN224" s="184"/>
      <c r="AO224" s="92"/>
      <c r="AP224" s="92"/>
      <c r="AQ224" s="104"/>
      <c r="AR224" s="146"/>
      <c r="AS224" s="92"/>
      <c r="AT224" s="92"/>
      <c r="AU224" s="92"/>
      <c r="AV224" s="118"/>
      <c r="AW224" s="92"/>
      <c r="AX224" s="104"/>
      <c r="AY224" s="146"/>
      <c r="AZ224" s="92"/>
      <c r="BA224" s="92"/>
      <c r="BB224" s="92"/>
      <c r="BC224" s="92"/>
      <c r="BD224" s="92"/>
      <c r="BE224" s="92"/>
      <c r="BF224" s="92"/>
      <c r="BG224" s="92"/>
      <c r="BH224" s="92"/>
      <c r="BI224" s="92"/>
      <c r="BJ224" s="92"/>
      <c r="BK224" s="118"/>
      <c r="BL224" s="92"/>
      <c r="BM224" s="104"/>
      <c r="BN224" s="117"/>
      <c r="BO224" s="146"/>
      <c r="BP224" s="92"/>
      <c r="BQ224" s="104"/>
      <c r="BR224" s="169"/>
      <c r="BS224" s="146"/>
      <c r="BT224" s="104"/>
      <c r="BU224" s="146"/>
      <c r="BV224" s="104"/>
    </row>
    <row r="225" spans="2:74">
      <c r="C225" s="71">
        <f t="shared" si="3"/>
        <v>100</v>
      </c>
      <c r="E225" s="169"/>
      <c r="F225" s="146"/>
      <c r="G225" s="146"/>
      <c r="H225" s="117"/>
      <c r="I225" s="84"/>
      <c r="J225" s="117"/>
      <c r="K225" s="146"/>
      <c r="L225" s="84"/>
      <c r="M225" s="184"/>
      <c r="N225" s="83"/>
      <c r="O225" s="92"/>
      <c r="P225" s="92"/>
      <c r="Q225" s="118"/>
      <c r="R225" s="92"/>
      <c r="S225" s="92"/>
      <c r="T225" s="92"/>
      <c r="U225" s="92"/>
      <c r="V225" s="92"/>
      <c r="W225" s="104"/>
      <c r="X225" s="184"/>
      <c r="Y225" s="118"/>
      <c r="Z225" s="118"/>
      <c r="AA225" s="118"/>
      <c r="AB225" s="118"/>
      <c r="AC225" s="118"/>
      <c r="AD225" s="118"/>
      <c r="AE225" s="118"/>
      <c r="AF225" s="118"/>
      <c r="AG225" s="104"/>
      <c r="AH225" s="117"/>
      <c r="AI225" s="146"/>
      <c r="AJ225" s="92"/>
      <c r="AK225" s="92"/>
      <c r="AL225" s="92"/>
      <c r="AM225" s="104"/>
      <c r="AN225" s="184"/>
      <c r="AO225" s="92"/>
      <c r="AP225" s="92"/>
      <c r="AQ225" s="104"/>
      <c r="AR225" s="146"/>
      <c r="AS225" s="92"/>
      <c r="AT225" s="92"/>
      <c r="AU225" s="92"/>
      <c r="AV225" s="118"/>
      <c r="AW225" s="92"/>
      <c r="AX225" s="104"/>
      <c r="AY225" s="146"/>
      <c r="AZ225" s="92"/>
      <c r="BA225" s="92"/>
      <c r="BB225" s="92"/>
      <c r="BC225" s="92"/>
      <c r="BD225" s="92"/>
      <c r="BE225" s="92"/>
      <c r="BF225" s="92"/>
      <c r="BG225" s="92"/>
      <c r="BH225" s="92"/>
      <c r="BI225" s="92"/>
      <c r="BJ225" s="92"/>
      <c r="BK225" s="118"/>
      <c r="BL225" s="92"/>
      <c r="BM225" s="104"/>
      <c r="BN225" s="117"/>
      <c r="BO225" s="146"/>
      <c r="BP225" s="92"/>
      <c r="BQ225" s="104"/>
      <c r="BR225" s="169"/>
      <c r="BS225" s="146"/>
      <c r="BT225" s="104"/>
      <c r="BU225" s="146"/>
      <c r="BV225" s="104"/>
    </row>
    <row r="226" spans="2:74">
      <c r="C226" s="71">
        <f t="shared" si="3"/>
        <v>50</v>
      </c>
      <c r="E226" s="189"/>
      <c r="F226" s="190"/>
      <c r="G226" s="190"/>
      <c r="H226" s="191"/>
      <c r="I226" s="192"/>
      <c r="J226" s="191"/>
      <c r="K226" s="190"/>
      <c r="L226" s="192"/>
      <c r="M226" s="193"/>
      <c r="N226" s="194"/>
      <c r="O226" s="194"/>
      <c r="P226" s="194"/>
      <c r="Q226" s="195"/>
      <c r="R226" s="194"/>
      <c r="S226" s="194"/>
      <c r="T226" s="194"/>
      <c r="U226" s="194"/>
      <c r="V226" s="194"/>
      <c r="W226" s="125"/>
      <c r="X226" s="193"/>
      <c r="Y226" s="195"/>
      <c r="Z226" s="195"/>
      <c r="AA226" s="195"/>
      <c r="AB226" s="195"/>
      <c r="AC226" s="195"/>
      <c r="AD226" s="195"/>
      <c r="AE226" s="195"/>
      <c r="AF226" s="195"/>
      <c r="AG226" s="125"/>
      <c r="AH226" s="191"/>
      <c r="AI226" s="190"/>
      <c r="AJ226" s="194"/>
      <c r="AK226" s="194"/>
      <c r="AL226" s="194"/>
      <c r="AM226" s="125"/>
      <c r="AN226" s="193"/>
      <c r="AO226" s="194"/>
      <c r="AP226" s="194"/>
      <c r="AQ226" s="125"/>
      <c r="AR226" s="190"/>
      <c r="AS226" s="194"/>
      <c r="AT226" s="194"/>
      <c r="AU226" s="194"/>
      <c r="AV226" s="195"/>
      <c r="AW226" s="194"/>
      <c r="AX226" s="125"/>
      <c r="AY226" s="190"/>
      <c r="AZ226" s="194"/>
      <c r="BA226" s="194"/>
      <c r="BB226" s="194"/>
      <c r="BC226" s="194"/>
      <c r="BD226" s="194"/>
      <c r="BE226" s="194"/>
      <c r="BF226" s="194"/>
      <c r="BG226" s="194"/>
      <c r="BH226" s="194"/>
      <c r="BI226" s="194"/>
      <c r="BJ226" s="194"/>
      <c r="BK226" s="195"/>
      <c r="BL226" s="194"/>
      <c r="BM226" s="125"/>
      <c r="BN226" s="191"/>
      <c r="BO226" s="190"/>
      <c r="BP226" s="194"/>
      <c r="BQ226" s="125"/>
      <c r="BR226" s="189"/>
      <c r="BS226" s="190"/>
      <c r="BT226" s="125"/>
      <c r="BU226" s="190"/>
      <c r="BV226" s="125"/>
    </row>
    <row r="227" spans="2:74" ht="15" customHeight="1">
      <c r="C227" s="71">
        <f t="shared" si="3"/>
        <v>0</v>
      </c>
      <c r="E227" s="4" t="s">
        <v>120</v>
      </c>
      <c r="F227" s="2" t="s">
        <v>120</v>
      </c>
      <c r="G227" s="4" t="s">
        <v>121</v>
      </c>
      <c r="H227" s="4" t="s">
        <v>122</v>
      </c>
      <c r="I227" s="4" t="s">
        <v>123</v>
      </c>
      <c r="J227" s="2" t="s">
        <v>124</v>
      </c>
      <c r="K227" s="4" t="s">
        <v>125</v>
      </c>
      <c r="L227" s="4" t="s">
        <v>126</v>
      </c>
      <c r="M227" s="4" t="s">
        <v>127</v>
      </c>
      <c r="N227" s="4" t="s">
        <v>128</v>
      </c>
      <c r="O227" s="4" t="s">
        <v>129</v>
      </c>
      <c r="P227" s="4" t="s">
        <v>130</v>
      </c>
      <c r="Q227" s="4" t="s">
        <v>131</v>
      </c>
      <c r="R227" s="4" t="s">
        <v>132</v>
      </c>
      <c r="S227" s="4" t="s">
        <v>133</v>
      </c>
      <c r="T227" s="4" t="s">
        <v>134</v>
      </c>
      <c r="U227" s="4" t="s">
        <v>135</v>
      </c>
      <c r="V227" s="4" t="s">
        <v>136</v>
      </c>
      <c r="W227" s="4" t="s">
        <v>137</v>
      </c>
      <c r="X227" s="4" t="s">
        <v>138</v>
      </c>
      <c r="Y227" s="4" t="s">
        <v>139</v>
      </c>
      <c r="Z227" s="4" t="s">
        <v>140</v>
      </c>
      <c r="AA227" s="4" t="s">
        <v>141</v>
      </c>
      <c r="AB227" s="4" t="s">
        <v>142</v>
      </c>
      <c r="AC227" s="4" t="s">
        <v>143</v>
      </c>
      <c r="AD227" s="4" t="s">
        <v>144</v>
      </c>
      <c r="AE227" s="1" t="s">
        <v>145</v>
      </c>
      <c r="AF227" s="4" t="s">
        <v>146</v>
      </c>
      <c r="AG227" s="4" t="s">
        <v>147</v>
      </c>
      <c r="AH227" s="196"/>
      <c r="AI227" s="4" t="s">
        <v>148</v>
      </c>
      <c r="AJ227" s="4" t="s">
        <v>149</v>
      </c>
      <c r="AK227" s="4" t="s">
        <v>150</v>
      </c>
      <c r="AL227" s="4" t="s">
        <v>151</v>
      </c>
      <c r="AM227" s="4" t="s">
        <v>152</v>
      </c>
      <c r="AN227" s="4" t="s">
        <v>153</v>
      </c>
      <c r="AO227" s="4" t="s">
        <v>154</v>
      </c>
      <c r="AP227" s="4" t="s">
        <v>155</v>
      </c>
      <c r="AQ227" s="4" t="s">
        <v>156</v>
      </c>
      <c r="AR227" s="4" t="s">
        <v>157</v>
      </c>
      <c r="AS227" s="4" t="s">
        <v>158</v>
      </c>
      <c r="AT227" s="4" t="s">
        <v>159</v>
      </c>
      <c r="AU227" s="4" t="s">
        <v>160</v>
      </c>
      <c r="AV227" s="4" t="s">
        <v>161</v>
      </c>
      <c r="AW227" s="4" t="s">
        <v>162</v>
      </c>
      <c r="AX227" s="4" t="s">
        <v>163</v>
      </c>
      <c r="AY227" s="4" t="s">
        <v>164</v>
      </c>
      <c r="AZ227" s="4" t="s">
        <v>165</v>
      </c>
      <c r="BA227" s="4" t="s">
        <v>166</v>
      </c>
      <c r="BB227" s="4" t="s">
        <v>167</v>
      </c>
      <c r="BC227" s="4" t="s">
        <v>168</v>
      </c>
      <c r="BD227" s="4" t="s">
        <v>169</v>
      </c>
      <c r="BE227" s="4" t="s">
        <v>170</v>
      </c>
      <c r="BF227" s="4" t="s">
        <v>171</v>
      </c>
      <c r="BG227" s="4" t="s">
        <v>172</v>
      </c>
      <c r="BH227" s="4" t="s">
        <v>173</v>
      </c>
      <c r="BI227" s="4" t="s">
        <v>174</v>
      </c>
      <c r="BJ227" s="4" t="s">
        <v>175</v>
      </c>
      <c r="BK227" s="4" t="s">
        <v>176</v>
      </c>
      <c r="BL227" s="4" t="s">
        <v>177</v>
      </c>
      <c r="BM227" s="4" t="s">
        <v>178</v>
      </c>
      <c r="BN227" s="2" t="s">
        <v>179</v>
      </c>
      <c r="BO227" s="4" t="s">
        <v>180</v>
      </c>
      <c r="BP227" s="4" t="s">
        <v>181</v>
      </c>
      <c r="BQ227" s="4" t="s">
        <v>182</v>
      </c>
      <c r="BR227" s="4" t="s">
        <v>183</v>
      </c>
      <c r="BS227" s="4" t="s">
        <v>184</v>
      </c>
      <c r="BT227" s="4" t="s">
        <v>185</v>
      </c>
      <c r="BU227" s="4" t="s">
        <v>18</v>
      </c>
      <c r="BV227" s="4" t="s">
        <v>186</v>
      </c>
    </row>
    <row r="228" spans="2:74">
      <c r="E228" s="4"/>
      <c r="F228" s="4"/>
      <c r="G228" s="4"/>
      <c r="H228" s="4"/>
      <c r="I228" s="4"/>
      <c r="J228" s="2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1"/>
      <c r="AF228" s="4"/>
      <c r="AG228" s="4"/>
      <c r="AH228" s="196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2"/>
      <c r="BO228" s="4"/>
      <c r="BP228" s="4"/>
      <c r="BQ228" s="4"/>
      <c r="BR228" s="4"/>
      <c r="BS228" s="4"/>
      <c r="BT228" s="4"/>
      <c r="BU228" s="4"/>
      <c r="BV228" s="4"/>
    </row>
    <row r="229" spans="2:74">
      <c r="B229">
        <v>2.5</v>
      </c>
      <c r="C229">
        <v>20</v>
      </c>
      <c r="E229" s="4"/>
      <c r="F229" s="4"/>
      <c r="G229" s="4"/>
      <c r="H229" s="4"/>
      <c r="I229" s="4"/>
      <c r="J229" s="2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1"/>
      <c r="AF229" s="4"/>
      <c r="AG229" s="4"/>
      <c r="AH229" s="196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2"/>
      <c r="BO229" s="4"/>
      <c r="BP229" s="4"/>
      <c r="BQ229" s="4"/>
      <c r="BR229" s="4"/>
      <c r="BS229" s="4"/>
      <c r="BT229" s="4"/>
      <c r="BU229" s="4"/>
      <c r="BV229" s="4"/>
    </row>
    <row r="230" spans="2:74">
      <c r="B230" s="71">
        <f>C230*B229/C229</f>
        <v>112.375</v>
      </c>
      <c r="C230">
        <v>899</v>
      </c>
      <c r="E230" s="4"/>
      <c r="F230" s="4"/>
      <c r="G230" s="4"/>
      <c r="H230" s="4"/>
      <c r="I230" s="4"/>
      <c r="J230" s="2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1"/>
      <c r="AF230" s="4"/>
      <c r="AG230" s="4"/>
      <c r="AH230" s="196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2"/>
      <c r="BO230" s="4"/>
      <c r="BP230" s="4"/>
      <c r="BQ230" s="4"/>
      <c r="BR230" s="4"/>
      <c r="BS230" s="4"/>
      <c r="BT230" s="4"/>
      <c r="BU230" s="4"/>
      <c r="BV230" s="4"/>
    </row>
    <row r="231" spans="2:74"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</row>
    <row r="232" spans="2:74"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</row>
    <row r="233" spans="2:74"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</row>
    <row r="234" spans="2:74">
      <c r="E234" s="3"/>
      <c r="G234" s="3"/>
      <c r="H234" s="3"/>
      <c r="I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</row>
    <row r="235" spans="2:74">
      <c r="E235" s="3"/>
      <c r="G235" s="3"/>
      <c r="H235" s="3"/>
      <c r="I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O235" s="3"/>
      <c r="BP235" s="3"/>
      <c r="BQ235" s="3"/>
      <c r="BR235" s="3"/>
      <c r="BS235" s="3"/>
      <c r="BT235" s="3"/>
      <c r="BU235" s="3"/>
      <c r="BV235" s="3"/>
    </row>
  </sheetData>
  <mergeCells count="73">
    <mergeCell ref="BR227:BR235"/>
    <mergeCell ref="BS227:BS235"/>
    <mergeCell ref="BT227:BT235"/>
    <mergeCell ref="BU227:BU235"/>
    <mergeCell ref="BV227:BV235"/>
    <mergeCell ref="BM227:BM235"/>
    <mergeCell ref="BN227:BN234"/>
    <mergeCell ref="BO227:BO235"/>
    <mergeCell ref="BP227:BP235"/>
    <mergeCell ref="BQ227:BQ235"/>
    <mergeCell ref="BH227:BH235"/>
    <mergeCell ref="BI227:BI235"/>
    <mergeCell ref="BJ227:BJ235"/>
    <mergeCell ref="BK227:BK235"/>
    <mergeCell ref="BL227:BL235"/>
    <mergeCell ref="BC227:BC235"/>
    <mergeCell ref="BD227:BD235"/>
    <mergeCell ref="BE227:BE235"/>
    <mergeCell ref="BF227:BF235"/>
    <mergeCell ref="BG227:BG235"/>
    <mergeCell ref="AX227:AX235"/>
    <mergeCell ref="AY227:AY235"/>
    <mergeCell ref="AZ227:AZ235"/>
    <mergeCell ref="BA227:BA235"/>
    <mergeCell ref="BB227:BB235"/>
    <mergeCell ref="AS227:AS235"/>
    <mergeCell ref="AT227:AT235"/>
    <mergeCell ref="AU227:AU235"/>
    <mergeCell ref="AV227:AV235"/>
    <mergeCell ref="AW227:AW235"/>
    <mergeCell ref="AN227:AN235"/>
    <mergeCell ref="AO227:AO235"/>
    <mergeCell ref="AP227:AP235"/>
    <mergeCell ref="AQ227:AQ235"/>
    <mergeCell ref="AR227:AR235"/>
    <mergeCell ref="AI227:AI235"/>
    <mergeCell ref="AJ227:AJ235"/>
    <mergeCell ref="AK227:AK235"/>
    <mergeCell ref="AL227:AL235"/>
    <mergeCell ref="AM227:AM235"/>
    <mergeCell ref="AC227:AC235"/>
    <mergeCell ref="AD227:AD235"/>
    <mergeCell ref="AE227:AE235"/>
    <mergeCell ref="AF227:AF235"/>
    <mergeCell ref="AG227:AG235"/>
    <mergeCell ref="X227:X235"/>
    <mergeCell ref="Y227:Y235"/>
    <mergeCell ref="Z227:Z235"/>
    <mergeCell ref="AA227:AA235"/>
    <mergeCell ref="AB227:AB235"/>
    <mergeCell ref="S227:S235"/>
    <mergeCell ref="T227:T235"/>
    <mergeCell ref="U227:U235"/>
    <mergeCell ref="V227:V235"/>
    <mergeCell ref="W227:W235"/>
    <mergeCell ref="N227:N235"/>
    <mergeCell ref="O227:O235"/>
    <mergeCell ref="P227:P235"/>
    <mergeCell ref="Q227:Q235"/>
    <mergeCell ref="R227:R235"/>
    <mergeCell ref="I227:I235"/>
    <mergeCell ref="J227:J233"/>
    <mergeCell ref="K227:K235"/>
    <mergeCell ref="L227:L235"/>
    <mergeCell ref="M227:M235"/>
    <mergeCell ref="G185:G188"/>
    <mergeCell ref="G191:H194"/>
    <mergeCell ref="G198:G201"/>
    <mergeCell ref="E199:E202"/>
    <mergeCell ref="E227:E235"/>
    <mergeCell ref="F227:F233"/>
    <mergeCell ref="G227:G235"/>
    <mergeCell ref="H227:H23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S11"/>
  <sheetViews>
    <sheetView topLeftCell="F1" zoomScaleNormal="100" workbookViewId="0">
      <selection activeCell="O6" sqref="O6"/>
    </sheetView>
  </sheetViews>
  <sheetFormatPr baseColWidth="10" defaultRowHeight="15"/>
  <cols>
    <col min="1" max="2" width="10.5703125"/>
    <col min="3" max="3" width="32.140625"/>
    <col min="4" max="4" width="10.5703125"/>
    <col min="5" max="5" width="12.85546875"/>
    <col min="6" max="6" width="10.5703125"/>
    <col min="7" max="7" width="12.140625"/>
    <col min="8" max="9" width="10.5703125"/>
    <col min="10" max="10" width="16.140625"/>
    <col min="11" max="1025" width="10.5703125"/>
  </cols>
  <sheetData>
    <row r="5" spans="3:19">
      <c r="C5" t="s">
        <v>187</v>
      </c>
      <c r="D5" s="197" t="s">
        <v>18</v>
      </c>
      <c r="E5" s="197" t="s">
        <v>188</v>
      </c>
      <c r="F5" s="197" t="s">
        <v>189</v>
      </c>
      <c r="G5" s="197" t="s">
        <v>190</v>
      </c>
      <c r="H5" s="197" t="s">
        <v>30</v>
      </c>
      <c r="I5" s="197" t="s">
        <v>191</v>
      </c>
      <c r="J5" s="197" t="s">
        <v>192</v>
      </c>
      <c r="K5" s="197" t="s">
        <v>23</v>
      </c>
      <c r="L5" s="197" t="s">
        <v>193</v>
      </c>
      <c r="M5" s="197" t="s">
        <v>76</v>
      </c>
      <c r="N5" s="197" t="s">
        <v>109</v>
      </c>
      <c r="O5" s="197" t="s">
        <v>194</v>
      </c>
      <c r="P5" s="197" t="s">
        <v>195</v>
      </c>
      <c r="Q5" s="197" t="s">
        <v>196</v>
      </c>
      <c r="R5" s="197" t="s">
        <v>81</v>
      </c>
      <c r="S5" s="197" t="s">
        <v>197</v>
      </c>
    </row>
    <row r="6" spans="3:19">
      <c r="C6" t="s">
        <v>198</v>
      </c>
      <c r="D6">
        <v>84</v>
      </c>
      <c r="E6">
        <v>117</v>
      </c>
      <c r="F6">
        <v>115</v>
      </c>
      <c r="G6">
        <v>16</v>
      </c>
      <c r="H6">
        <v>7</v>
      </c>
      <c r="I6">
        <v>988</v>
      </c>
      <c r="J6">
        <v>18</v>
      </c>
      <c r="K6">
        <v>6</v>
      </c>
      <c r="L6">
        <v>549</v>
      </c>
      <c r="M6">
        <v>204</v>
      </c>
      <c r="N6">
        <v>165</v>
      </c>
      <c r="O6">
        <v>1</v>
      </c>
      <c r="P6">
        <v>312</v>
      </c>
      <c r="Q6">
        <v>109</v>
      </c>
      <c r="R6">
        <v>76</v>
      </c>
      <c r="S6">
        <v>1230</v>
      </c>
    </row>
    <row r="7" spans="3:19">
      <c r="C7" t="s">
        <v>199</v>
      </c>
      <c r="D7">
        <v>65</v>
      </c>
      <c r="E7">
        <v>71</v>
      </c>
      <c r="F7">
        <v>71</v>
      </c>
      <c r="G7">
        <v>10</v>
      </c>
      <c r="H7">
        <v>2</v>
      </c>
      <c r="I7">
        <v>905</v>
      </c>
      <c r="J7">
        <v>12</v>
      </c>
      <c r="K7">
        <v>2</v>
      </c>
      <c r="L7">
        <v>532</v>
      </c>
      <c r="M7">
        <v>202</v>
      </c>
      <c r="N7">
        <v>164</v>
      </c>
      <c r="O7">
        <v>1</v>
      </c>
      <c r="P7">
        <v>277</v>
      </c>
      <c r="Q7">
        <v>83</v>
      </c>
      <c r="R7">
        <v>0</v>
      </c>
      <c r="S7">
        <v>1072</v>
      </c>
    </row>
    <row r="8" spans="3:19">
      <c r="C8" t="s">
        <v>200</v>
      </c>
      <c r="D8">
        <v>19</v>
      </c>
      <c r="E8">
        <v>45</v>
      </c>
      <c r="F8">
        <v>44</v>
      </c>
      <c r="G8">
        <v>7</v>
      </c>
      <c r="H8">
        <v>4</v>
      </c>
      <c r="I8">
        <v>19</v>
      </c>
      <c r="J8">
        <v>5</v>
      </c>
      <c r="K8">
        <v>4</v>
      </c>
      <c r="L8">
        <v>6</v>
      </c>
      <c r="M8">
        <v>1</v>
      </c>
      <c r="N8">
        <v>1</v>
      </c>
      <c r="O8">
        <v>0</v>
      </c>
      <c r="P8">
        <v>1</v>
      </c>
      <c r="Q8">
        <v>8</v>
      </c>
      <c r="R8">
        <v>4</v>
      </c>
      <c r="S8">
        <v>94</v>
      </c>
    </row>
    <row r="9" spans="3:19">
      <c r="C9" t="s">
        <v>201</v>
      </c>
      <c r="D9">
        <v>30</v>
      </c>
      <c r="E9">
        <v>22</v>
      </c>
      <c r="F9">
        <v>22</v>
      </c>
      <c r="G9">
        <v>7</v>
      </c>
      <c r="H9">
        <v>2</v>
      </c>
      <c r="I9">
        <v>117</v>
      </c>
      <c r="J9">
        <v>1</v>
      </c>
      <c r="K9">
        <v>0</v>
      </c>
      <c r="L9">
        <v>48</v>
      </c>
      <c r="M9">
        <v>0</v>
      </c>
      <c r="N9">
        <v>29</v>
      </c>
      <c r="O9">
        <v>0</v>
      </c>
      <c r="P9">
        <v>28</v>
      </c>
      <c r="Q9">
        <v>40</v>
      </c>
      <c r="R9">
        <v>31</v>
      </c>
      <c r="S9">
        <v>186</v>
      </c>
    </row>
    <row r="10" spans="3:19">
      <c r="C10" t="s">
        <v>202</v>
      </c>
      <c r="D10">
        <v>22</v>
      </c>
      <c r="E10">
        <v>12</v>
      </c>
      <c r="F10">
        <v>12</v>
      </c>
      <c r="G10">
        <v>0</v>
      </c>
      <c r="H10">
        <v>0</v>
      </c>
      <c r="I10">
        <v>16</v>
      </c>
      <c r="J10">
        <v>1</v>
      </c>
      <c r="K10">
        <v>0</v>
      </c>
      <c r="L10">
        <v>2</v>
      </c>
      <c r="M10">
        <v>1</v>
      </c>
      <c r="N10">
        <v>0</v>
      </c>
      <c r="O10">
        <v>0</v>
      </c>
      <c r="P10">
        <v>0</v>
      </c>
      <c r="Q10">
        <v>13</v>
      </c>
      <c r="R10">
        <v>13</v>
      </c>
      <c r="S10">
        <v>52</v>
      </c>
    </row>
    <row r="11" spans="3:19">
      <c r="C11" t="s">
        <v>203</v>
      </c>
      <c r="D11">
        <v>13</v>
      </c>
      <c r="E11">
        <v>35</v>
      </c>
      <c r="F11">
        <v>35</v>
      </c>
      <c r="G11">
        <v>2</v>
      </c>
      <c r="H11">
        <v>0</v>
      </c>
      <c r="I11">
        <v>767</v>
      </c>
      <c r="J11">
        <v>10</v>
      </c>
      <c r="K11">
        <v>2</v>
      </c>
      <c r="L11">
        <v>482</v>
      </c>
      <c r="M11">
        <v>201</v>
      </c>
      <c r="N11">
        <v>136</v>
      </c>
      <c r="O11">
        <v>0</v>
      </c>
      <c r="P11">
        <v>248</v>
      </c>
      <c r="Q11">
        <v>27</v>
      </c>
      <c r="R11">
        <v>8</v>
      </c>
      <c r="S11">
        <v>828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D94"/>
  <sheetViews>
    <sheetView tabSelected="1" topLeftCell="A80" workbookViewId="0">
      <selection activeCell="B93" sqref="B5:D93"/>
    </sheetView>
  </sheetViews>
  <sheetFormatPr baseColWidth="10" defaultRowHeight="15"/>
  <cols>
    <col min="2" max="2" width="33.28515625" bestFit="1" customWidth="1"/>
    <col min="3" max="3" width="13.140625" customWidth="1"/>
    <col min="4" max="4" width="12.42578125" customWidth="1"/>
  </cols>
  <sheetData>
    <row r="2" spans="2:4" ht="15.75" thickBot="1"/>
    <row r="3" spans="2:4">
      <c r="B3" s="203"/>
      <c r="C3" s="203" t="str">
        <f>'TPE y W per C'!AL4</f>
        <v>PIB RESPECTO</v>
      </c>
      <c r="D3" s="203" t="str">
        <f>'TPE y W per C'!AM4</f>
        <v>VATIOS RESP</v>
      </c>
    </row>
    <row r="4" spans="2:4" ht="15.75" thickBot="1">
      <c r="B4" s="209" t="s">
        <v>0</v>
      </c>
      <c r="C4" s="209" t="str">
        <f>'TPE y W per C'!AL5</f>
        <v>100 en INDIA</v>
      </c>
      <c r="D4" s="209" t="str">
        <f>'TPE y W per C'!AM5</f>
        <v>100 EN INDIA</v>
      </c>
    </row>
    <row r="5" spans="2:4">
      <c r="B5" s="210" t="s">
        <v>17</v>
      </c>
      <c r="C5" s="211">
        <f>'TPE y W per C'!AL7</f>
        <v>2114.9066391460156</v>
      </c>
      <c r="D5" s="212">
        <f>'TPE y W per C'!AM7</f>
        <v>1775.4789655765064</v>
      </c>
    </row>
    <row r="6" spans="2:4">
      <c r="B6" s="213" t="s">
        <v>18</v>
      </c>
      <c r="C6" s="25">
        <f>'TPE y W per C'!AL8</f>
        <v>2028.986984462651</v>
      </c>
      <c r="D6" s="214">
        <f>'TPE y W per C'!AM8</f>
        <v>1295.0409105231997</v>
      </c>
    </row>
    <row r="7" spans="2:4" ht="15.75" thickBot="1">
      <c r="B7" s="215" t="s">
        <v>19</v>
      </c>
      <c r="C7" s="216">
        <f>'TPE y W per C'!AL9</f>
        <v>2037.4878491004354</v>
      </c>
      <c r="D7" s="217">
        <f>'TPE y W per C'!AM9</f>
        <v>1343.5670174330985</v>
      </c>
    </row>
    <row r="8" spans="2:4">
      <c r="B8" s="210" t="s">
        <v>20</v>
      </c>
      <c r="C8" s="211">
        <f>'TPE y W per C'!AL11</f>
        <v>4078.1434925478975</v>
      </c>
      <c r="D8" s="212">
        <f>'TPE y W per C'!AM11</f>
        <v>1591.4580498879902</v>
      </c>
    </row>
    <row r="9" spans="2:4">
      <c r="B9" s="213" t="s">
        <v>21</v>
      </c>
      <c r="C9" s="25">
        <f>'TPE y W per C'!AL12</f>
        <v>3403.2821345810489</v>
      </c>
      <c r="D9" s="214">
        <f>'TPE y W per C'!AM12</f>
        <v>665.1271913410452</v>
      </c>
    </row>
    <row r="10" spans="2:4" ht="15.75" thickBot="1">
      <c r="B10" s="218" t="s">
        <v>22</v>
      </c>
      <c r="C10" s="216">
        <f>'TPE y W per C'!AL13</f>
        <v>3666.9746141395467</v>
      </c>
      <c r="D10" s="217">
        <f>'TPE y W per C'!AM13</f>
        <v>1027.0778025268687</v>
      </c>
    </row>
    <row r="11" spans="2:4">
      <c r="B11" s="219" t="s">
        <v>23</v>
      </c>
      <c r="C11" s="211">
        <f>'TPE y W per C'!AL15</f>
        <v>544.82873269934532</v>
      </c>
      <c r="D11" s="212">
        <f>'TPE y W per C'!AM15</f>
        <v>842.25395859382957</v>
      </c>
    </row>
    <row r="12" spans="2:4">
      <c r="B12" s="213" t="s">
        <v>24</v>
      </c>
      <c r="C12" s="25">
        <f>'TPE y W per C'!AL17</f>
        <v>2745.6130940471821</v>
      </c>
      <c r="D12" s="214">
        <f>'TPE y W per C'!AM17</f>
        <v>980.53705290924802</v>
      </c>
    </row>
    <row r="13" spans="2:4">
      <c r="B13" s="213" t="s">
        <v>25</v>
      </c>
      <c r="C13" s="25">
        <f>'TPE y W per C'!AL18</f>
        <v>1536.7415836193034</v>
      </c>
      <c r="D13" s="214">
        <f>'TPE y W per C'!AM18</f>
        <v>951.90129036867756</v>
      </c>
    </row>
    <row r="14" spans="2:4">
      <c r="B14" s="220" t="s">
        <v>26</v>
      </c>
      <c r="C14" s="25">
        <f>'TPE y W per C'!AL19</f>
        <v>98.799486693099411</v>
      </c>
      <c r="D14" s="214">
        <f>'TPE y W per C'!AM19</f>
        <v>184.60508345834538</v>
      </c>
    </row>
    <row r="15" spans="2:4" ht="15.75" thickBot="1">
      <c r="B15" s="215" t="s">
        <v>27</v>
      </c>
      <c r="C15" s="216">
        <f>'TPE y W per C'!AL20</f>
        <v>1876.3794724181828</v>
      </c>
      <c r="D15" s="217">
        <f>'TPE y W per C'!AM20</f>
        <v>758.73714088175143</v>
      </c>
    </row>
    <row r="16" spans="2:4" ht="15.75" thickBot="1">
      <c r="B16" s="221" t="s">
        <v>30</v>
      </c>
      <c r="C16" s="222">
        <f>'TPE y W per C'!AL22</f>
        <v>1925.5395524939536</v>
      </c>
      <c r="D16" s="223">
        <f>'TPE y W per C'!AM22</f>
        <v>666.04768966975223</v>
      </c>
    </row>
    <row r="17" spans="2:4">
      <c r="B17" s="210" t="s">
        <v>31</v>
      </c>
      <c r="C17" s="211">
        <f>'TPE y W per C'!AL24</f>
        <v>4760.7204271188157</v>
      </c>
      <c r="D17" s="212">
        <f>'TPE y W per C'!AM24</f>
        <v>1272.4189200061257</v>
      </c>
    </row>
    <row r="18" spans="2:4">
      <c r="B18" s="213" t="s">
        <v>32</v>
      </c>
      <c r="C18" s="25">
        <f>'TPE y W per C'!AL25</f>
        <v>2069.3679641893859</v>
      </c>
      <c r="D18" s="214">
        <f>'TPE y W per C'!AM25</f>
        <v>1115.7581807049696</v>
      </c>
    </row>
    <row r="19" spans="2:4">
      <c r="B19" s="213" t="s">
        <v>33</v>
      </c>
      <c r="C19" s="25">
        <f>'TPE y W per C'!AL26</f>
        <v>2388.3064188119693</v>
      </c>
      <c r="D19" s="214">
        <f>'TPE y W per C'!AM26</f>
        <v>1107.6492560703346</v>
      </c>
    </row>
    <row r="20" spans="2:4">
      <c r="B20" s="213" t="s">
        <v>34</v>
      </c>
      <c r="C20" s="25">
        <f>'TPE y W per C'!AL27</f>
        <v>1965.7108698129693</v>
      </c>
      <c r="D20" s="214">
        <f>'TPE y W per C'!AM27</f>
        <v>1067.2391098260257</v>
      </c>
    </row>
    <row r="21" spans="2:4">
      <c r="B21" s="213" t="s">
        <v>35</v>
      </c>
      <c r="C21" s="25">
        <f>'TPE y W per C'!AL28</f>
        <v>2111.5101081409634</v>
      </c>
      <c r="D21" s="214">
        <f>'TPE y W per C'!AM28</f>
        <v>1027.1303087655244</v>
      </c>
    </row>
    <row r="22" spans="2:4">
      <c r="B22" s="213" t="s">
        <v>36</v>
      </c>
      <c r="C22" s="25">
        <f>'TPE y W per C'!AL29</f>
        <v>2088.614973218017</v>
      </c>
      <c r="D22" s="214">
        <f>'TPE y W per C'!AM29</f>
        <v>762.24690125185919</v>
      </c>
    </row>
    <row r="23" spans="2:4">
      <c r="B23" s="213" t="s">
        <v>37</v>
      </c>
      <c r="C23" s="25">
        <f>'TPE y W per C'!AL30</f>
        <v>1834.2106076914311</v>
      </c>
      <c r="D23" s="214">
        <f>'TPE y W per C'!AM30</f>
        <v>698.17893515221635</v>
      </c>
    </row>
    <row r="24" spans="2:4">
      <c r="B24" s="213" t="s">
        <v>38</v>
      </c>
      <c r="C24" s="25">
        <f>'TPE y W per C'!AL31</f>
        <v>1845.3646477820973</v>
      </c>
      <c r="D24" s="214">
        <f>'TPE y W per C'!AM31</f>
        <v>689.83803472691284</v>
      </c>
    </row>
    <row r="25" spans="2:4">
      <c r="B25" s="213" t="s">
        <v>39</v>
      </c>
      <c r="C25" s="25">
        <f>'TPE y W per C'!AL32</f>
        <v>2512.9297539603149</v>
      </c>
      <c r="D25" s="214">
        <f>'TPE y W per C'!AM32</f>
        <v>643.16136477974624</v>
      </c>
    </row>
    <row r="26" spans="2:4">
      <c r="B26" s="213" t="s">
        <v>40</v>
      </c>
      <c r="C26" s="25">
        <f>'TPE y W per C'!AL33</f>
        <v>1618.2583277405631</v>
      </c>
      <c r="D26" s="214">
        <f>'TPE y W per C'!AM33</f>
        <v>589.85505149061953</v>
      </c>
    </row>
    <row r="27" spans="2:4">
      <c r="B27" s="213" t="s">
        <v>41</v>
      </c>
      <c r="C27" s="25">
        <f>'TPE y W per C'!AL34</f>
        <v>1356.9351027592409</v>
      </c>
      <c r="D27" s="214">
        <f>'TPE y W per C'!AM34</f>
        <v>564.49936167307533</v>
      </c>
    </row>
    <row r="28" spans="2:4">
      <c r="B28" s="213" t="s">
        <v>42</v>
      </c>
      <c r="C28" s="25">
        <f>'TPE y W per C'!AL35</f>
        <v>1992.3379955933192</v>
      </c>
      <c r="D28" s="214">
        <f>'TPE y W per C'!AM35</f>
        <v>552.23659377557112</v>
      </c>
    </row>
    <row r="29" spans="2:4">
      <c r="B29" s="213" t="s">
        <v>43</v>
      </c>
      <c r="C29" s="25">
        <f>'TPE y W per C'!AL36</f>
        <v>1520.7653081510934</v>
      </c>
      <c r="D29" s="214">
        <f>'TPE y W per C'!AM36</f>
        <v>520.36496705503578</v>
      </c>
    </row>
    <row r="30" spans="2:4">
      <c r="B30" s="213" t="s">
        <v>44</v>
      </c>
      <c r="C30" s="25">
        <f>'TPE y W per C'!AL37</f>
        <v>1135.2380728368641</v>
      </c>
      <c r="D30" s="214">
        <f>'TPE y W per C'!AM37</f>
        <v>478.85170948136135</v>
      </c>
    </row>
    <row r="31" spans="2:4">
      <c r="B31" s="213" t="s">
        <v>45</v>
      </c>
      <c r="C31" s="25">
        <f>'TPE y W per C'!AL38</f>
        <v>939.83270884248657</v>
      </c>
      <c r="D31" s="214">
        <f>'TPE y W per C'!AM38</f>
        <v>428.49472260748286</v>
      </c>
    </row>
    <row r="32" spans="2:4" ht="15.75" thickBot="1">
      <c r="B32" s="215" t="s">
        <v>46</v>
      </c>
      <c r="C32" s="216">
        <f>'TPE y W per C'!AL39</f>
        <v>1706.4510837764146</v>
      </c>
      <c r="D32" s="217">
        <f>'TPE y W per C'!AM39</f>
        <v>659.72019259799879</v>
      </c>
    </row>
    <row r="33" spans="2:4">
      <c r="B33" s="224" t="s">
        <v>47</v>
      </c>
      <c r="C33" s="211">
        <f>'TPE y W per C'!AL41</f>
        <v>4123.178977726001</v>
      </c>
      <c r="D33" s="212">
        <f>'TPE y W per C'!AM41</f>
        <v>2631.9484890250383</v>
      </c>
    </row>
    <row r="34" spans="2:4">
      <c r="B34" s="213" t="s">
        <v>48</v>
      </c>
      <c r="C34" s="25">
        <f>'TPE y W per C'!AL42</f>
        <v>2012.0043294373886</v>
      </c>
      <c r="D34" s="214">
        <f>'TPE y W per C'!AM42</f>
        <v>2019.218356840501</v>
      </c>
    </row>
    <row r="35" spans="2:4">
      <c r="B35" s="213" t="s">
        <v>49</v>
      </c>
      <c r="C35" s="25">
        <f>'TPE y W per C'!AL43</f>
        <v>2809.8117232908285</v>
      </c>
      <c r="D35" s="214">
        <f>'TPE y W per C'!AM43</f>
        <v>1889.4550726237514</v>
      </c>
    </row>
    <row r="36" spans="2:4">
      <c r="B36" s="213" t="s">
        <v>50</v>
      </c>
      <c r="C36" s="25">
        <f>'TPE y W per C'!AL44</f>
        <v>859.78360157526186</v>
      </c>
      <c r="D36" s="214">
        <f>'TPE y W per C'!AM44</f>
        <v>1314.4449606452974</v>
      </c>
    </row>
    <row r="37" spans="2:4">
      <c r="B37" s="213" t="s">
        <v>51</v>
      </c>
      <c r="C37" s="25">
        <f>'TPE y W per C'!AL45</f>
        <v>1341.2523546618379</v>
      </c>
      <c r="D37" s="214">
        <f>'TPE y W per C'!AM45</f>
        <v>533.5009649113565</v>
      </c>
    </row>
    <row r="38" spans="2:4">
      <c r="B38" s="213" t="s">
        <v>52</v>
      </c>
      <c r="C38" s="25">
        <f>'TPE y W per C'!AL46</f>
        <v>266.69058261893611</v>
      </c>
      <c r="D38" s="214">
        <f>'TPE y W per C'!AM46</f>
        <v>526.69374874433458</v>
      </c>
    </row>
    <row r="39" spans="2:4">
      <c r="B39" s="213" t="s">
        <v>53</v>
      </c>
      <c r="C39" s="25">
        <f>'TPE y W per C'!AL47</f>
        <v>96.951715990423978</v>
      </c>
      <c r="D39" s="214">
        <f>'TPE y W per C'!AM47</f>
        <v>248.37660850291357</v>
      </c>
    </row>
    <row r="40" spans="2:4" ht="15.75" thickBot="1">
      <c r="B40" s="215" t="s">
        <v>54</v>
      </c>
      <c r="C40" s="216">
        <f>'TPE y W per C'!AL48</f>
        <v>466.71308978560711</v>
      </c>
      <c r="D40" s="217">
        <f>'TPE y W per C'!AM48</f>
        <v>605.74920142165115</v>
      </c>
    </row>
    <row r="41" spans="2:4">
      <c r="B41" s="210" t="s">
        <v>55</v>
      </c>
      <c r="C41" s="211">
        <f>'TPE y W per C'!AL50</f>
        <v>0</v>
      </c>
      <c r="D41" s="212">
        <f>'TPE y W per C'!AM50</f>
        <v>0</v>
      </c>
    </row>
    <row r="42" spans="2:4">
      <c r="B42" s="225" t="s">
        <v>56</v>
      </c>
      <c r="C42" s="25">
        <f>'TPE y W per C'!AL51</f>
        <v>184.55820749490246</v>
      </c>
      <c r="D42" s="214">
        <f>'TPE y W per C'!AM51</f>
        <v>797.55819600918016</v>
      </c>
    </row>
    <row r="43" spans="2:4">
      <c r="B43" s="225" t="s">
        <v>58</v>
      </c>
      <c r="C43" s="25">
        <f>'TPE y W per C'!AL52</f>
        <v>448.42595763001611</v>
      </c>
      <c r="D43" s="214">
        <f>'TPE y W per C'!AM52</f>
        <v>546.0671444229846</v>
      </c>
    </row>
    <row r="44" spans="2:4">
      <c r="B44" s="213" t="s">
        <v>59</v>
      </c>
      <c r="C44" s="25">
        <f>'TPE y W per C'!AL53</f>
        <v>151.83751567030936</v>
      </c>
      <c r="D44" s="214">
        <f>'TPE y W per C'!AM53</f>
        <v>496.60338498988875</v>
      </c>
    </row>
    <row r="45" spans="2:4">
      <c r="B45" s="213" t="s">
        <v>60</v>
      </c>
      <c r="C45" s="25">
        <f>'TPE y W per C'!AL54</f>
        <v>0</v>
      </c>
      <c r="D45" s="214">
        <f>'TPE y W per C'!AM54</f>
        <v>482.53921974795782</v>
      </c>
    </row>
    <row r="46" spans="2:4">
      <c r="B46" s="225" t="s">
        <v>61</v>
      </c>
      <c r="C46" s="25">
        <f>'TPE y W per C'!AL55</f>
        <v>65.917860986944575</v>
      </c>
      <c r="D46" s="214">
        <f>'TPE y W per C'!AM55</f>
        <v>326.38915552764666</v>
      </c>
    </row>
    <row r="47" spans="2:4" ht="15.75" thickBot="1">
      <c r="B47" s="215" t="s">
        <v>62</v>
      </c>
      <c r="C47" s="216">
        <f>'TPE y W per C'!AL56</f>
        <v>180.33752244136068</v>
      </c>
      <c r="D47" s="217">
        <f>'TPE y W per C'!AM56</f>
        <v>558.64842130361876</v>
      </c>
    </row>
    <row r="48" spans="2:4">
      <c r="B48" s="210" t="s">
        <v>63</v>
      </c>
      <c r="C48" s="211">
        <f>'TPE y W per C'!AL58</f>
        <v>857.26765268263034</v>
      </c>
      <c r="D48" s="212">
        <f>'TPE y W per C'!AM58</f>
        <v>739.8314515431598</v>
      </c>
    </row>
    <row r="49" spans="2:4">
      <c r="B49" s="226" t="s">
        <v>64</v>
      </c>
      <c r="C49" s="25">
        <f>'TPE y W per C'!AL59</f>
        <v>586.28017771115151</v>
      </c>
      <c r="D49" s="214">
        <f>'TPE y W per C'!AM59</f>
        <v>512.36672948706166</v>
      </c>
    </row>
    <row r="50" spans="2:4" hidden="1">
      <c r="B50" s="227" t="s">
        <v>65</v>
      </c>
      <c r="C50" s="25">
        <f>'TPE y W per C'!AL60</f>
        <v>0</v>
      </c>
      <c r="D50" s="214">
        <f>'TPE y W per C'!AM60</f>
        <v>517.43938479803728</v>
      </c>
    </row>
    <row r="51" spans="2:4" hidden="1">
      <c r="B51" s="227" t="s">
        <v>66</v>
      </c>
      <c r="C51" s="25">
        <f>'TPE y W per C'!AL61</f>
        <v>0</v>
      </c>
      <c r="D51" s="214">
        <f>'TPE y W per C'!AM61</f>
        <v>484.86148349425673</v>
      </c>
    </row>
    <row r="52" spans="2:4">
      <c r="B52" s="213" t="s">
        <v>67</v>
      </c>
      <c r="C52" s="25">
        <f>'TPE y W per C'!AL62</f>
        <v>567.76580010383566</v>
      </c>
      <c r="D52" s="214">
        <f>'TPE y W per C'!AM62</f>
        <v>477.38863598483272</v>
      </c>
    </row>
    <row r="53" spans="2:4" hidden="1">
      <c r="B53" s="227" t="s">
        <v>68</v>
      </c>
      <c r="C53" s="25">
        <f>'TPE y W per C'!AL63</f>
        <v>0</v>
      </c>
      <c r="D53" s="214">
        <f>'TPE y W per C'!AM63</f>
        <v>498.01963327989421</v>
      </c>
    </row>
    <row r="54" spans="2:4" hidden="1">
      <c r="B54" s="227" t="s">
        <v>69</v>
      </c>
      <c r="C54" s="25">
        <f>'TPE y W per C'!AL64</f>
        <v>0</v>
      </c>
      <c r="D54" s="214">
        <f>'TPE y W per C'!AM64</f>
        <v>454.03401105008783</v>
      </c>
    </row>
    <row r="55" spans="2:4">
      <c r="B55" s="213" t="s">
        <v>70</v>
      </c>
      <c r="C55" s="25">
        <f>'TPE y W per C'!AL65</f>
        <v>589.15136569120318</v>
      </c>
      <c r="D55" s="214">
        <f>'TPE y W per C'!AM65</f>
        <v>412.5717139164442</v>
      </c>
    </row>
    <row r="56" spans="2:4" hidden="1">
      <c r="B56" s="227" t="s">
        <v>71</v>
      </c>
      <c r="C56" s="25">
        <f>'TPE y W per C'!AL66</f>
        <v>0</v>
      </c>
      <c r="D56" s="214">
        <f>'TPE y W per C'!AM66</f>
        <v>403.78413234674372</v>
      </c>
    </row>
    <row r="57" spans="2:4">
      <c r="B57" s="213" t="s">
        <v>72</v>
      </c>
      <c r="C57" s="25">
        <f>'TPE y W per C'!AL67</f>
        <v>371.64758392321232</v>
      </c>
      <c r="D57" s="214">
        <f>'TPE y W per C'!AM67</f>
        <v>295.32147008012623</v>
      </c>
    </row>
    <row r="58" spans="2:4" hidden="1">
      <c r="B58" s="227" t="s">
        <v>73</v>
      </c>
      <c r="C58" s="25">
        <f>'TPE y W per C'!AL68</f>
        <v>0</v>
      </c>
      <c r="D58" s="214">
        <f>'TPE y W per C'!AM68</f>
        <v>59.195308447149607</v>
      </c>
    </row>
    <row r="59" spans="2:4" hidden="1">
      <c r="B59" s="227" t="s">
        <v>74</v>
      </c>
      <c r="C59" s="25">
        <f>'TPE y W per C'!AL69</f>
        <v>0</v>
      </c>
      <c r="D59" s="214">
        <f>'TPE y W per C'!AM69</f>
        <v>55.428170804477105</v>
      </c>
    </row>
    <row r="60" spans="2:4" ht="15.75" thickBot="1">
      <c r="B60" s="218" t="s">
        <v>75</v>
      </c>
      <c r="C60" s="216">
        <f>'TPE y W per C'!AL70</f>
        <v>563.02510942054175</v>
      </c>
      <c r="D60" s="217">
        <f>'TPE y W per C'!AM70</f>
        <v>468.21596980029585</v>
      </c>
    </row>
    <row r="61" spans="2:4" ht="15.75" thickBot="1">
      <c r="B61" s="221" t="s">
        <v>76</v>
      </c>
      <c r="C61" s="222">
        <f>'TPE y W per C'!AL72</f>
        <v>227.02245507844654</v>
      </c>
      <c r="D61" s="223">
        <f>'TPE y W per C'!AM72</f>
        <v>363.38443482855837</v>
      </c>
    </row>
    <row r="62" spans="2:4">
      <c r="B62" s="210" t="s">
        <v>77</v>
      </c>
      <c r="C62" s="211">
        <f>'TPE y W per C'!AL74</f>
        <v>719.47751832951337</v>
      </c>
      <c r="D62" s="212">
        <f>'TPE y W per C'!AM74</f>
        <v>2760.9951359517845</v>
      </c>
    </row>
    <row r="63" spans="2:4">
      <c r="B63" s="213" t="s">
        <v>78</v>
      </c>
      <c r="C63" s="25">
        <f>'TPE y W per C'!AL75</f>
        <v>444.90362918033208</v>
      </c>
      <c r="D63" s="214">
        <f>'TPE y W per C'!AM75</f>
        <v>535.4287119625568</v>
      </c>
    </row>
    <row r="64" spans="2:4">
      <c r="B64" s="213" t="s">
        <v>79</v>
      </c>
      <c r="C64" s="25">
        <f>'TPE y W per C'!AL76</f>
        <v>458.95101049752446</v>
      </c>
      <c r="D64" s="214">
        <f>'TPE y W per C'!AM76</f>
        <v>367.08689545556661</v>
      </c>
    </row>
    <row r="65" spans="2:4">
      <c r="B65" s="213" t="s">
        <v>80</v>
      </c>
      <c r="C65" s="25">
        <f>'TPE y W per C'!AL77</f>
        <v>598.71197148320277</v>
      </c>
      <c r="D65" s="214">
        <f>'TPE y W per C'!AM77</f>
        <v>348.55630812283584</v>
      </c>
    </row>
    <row r="66" spans="2:4">
      <c r="B66" s="213" t="s">
        <v>81</v>
      </c>
      <c r="C66" s="25">
        <f>'TPE y W per C'!AL78</f>
        <v>536.27450646439831</v>
      </c>
      <c r="D66" s="214">
        <f>'TPE y W per C'!AM78</f>
        <v>300.39146042754919</v>
      </c>
    </row>
    <row r="67" spans="2:4">
      <c r="B67" s="225" t="s">
        <v>82</v>
      </c>
      <c r="C67" s="25">
        <f>'TPE y W per C'!AL79</f>
        <v>425.74048511478901</v>
      </c>
      <c r="D67" s="214">
        <f>'TPE y W per C'!AM79</f>
        <v>270.42312742388788</v>
      </c>
    </row>
    <row r="68" spans="2:4">
      <c r="B68" s="213" t="s">
        <v>83</v>
      </c>
      <c r="C68" s="25">
        <f>'TPE y W per C'!AL80</f>
        <v>185.50929835002725</v>
      </c>
      <c r="D68" s="214">
        <f>'TPE y W per C'!AM80</f>
        <v>189.16193736608045</v>
      </c>
    </row>
    <row r="69" spans="2:4">
      <c r="B69" s="213" t="s">
        <v>84</v>
      </c>
      <c r="C69" s="25">
        <f>'TPE y W per C'!AL81</f>
        <v>299.06245837079439</v>
      </c>
      <c r="D69" s="214">
        <f>'TPE y W per C'!AM81</f>
        <v>146.62809414709943</v>
      </c>
    </row>
    <row r="70" spans="2:4">
      <c r="B70" s="213" t="s">
        <v>85</v>
      </c>
      <c r="C70" s="25">
        <f>'TPE y W per C'!AL82</f>
        <v>242.45360828658622</v>
      </c>
      <c r="D70" s="214">
        <f>'TPE y W per C'!AM82</f>
        <v>138.3612227898337</v>
      </c>
    </row>
    <row r="71" spans="2:4">
      <c r="B71" s="213" t="s">
        <v>86</v>
      </c>
      <c r="C71" s="25">
        <f>'TPE y W per C'!AL83</f>
        <v>97.69365991053553</v>
      </c>
      <c r="D71" s="214">
        <f>'TPE y W per C'!AM83</f>
        <v>108.75299963321433</v>
      </c>
    </row>
    <row r="72" spans="2:4" ht="15.75" thickBot="1">
      <c r="B72" s="215" t="s">
        <v>87</v>
      </c>
      <c r="C72" s="216">
        <f>'TPE y W per C'!AL84</f>
        <v>319.54306526622514</v>
      </c>
      <c r="D72" s="217">
        <f>'TPE y W per C'!AM84</f>
        <v>253.47833315198872</v>
      </c>
    </row>
    <row r="73" spans="2:4">
      <c r="B73" s="210" t="s">
        <v>88</v>
      </c>
      <c r="C73" s="211">
        <f>'TPE y W per C'!AL86</f>
        <v>2066.0552981474211</v>
      </c>
      <c r="D73" s="212">
        <f>'TPE y W per C'!AM86</f>
        <v>2326.4862974593179</v>
      </c>
    </row>
    <row r="74" spans="2:4">
      <c r="B74" s="213" t="s">
        <v>89</v>
      </c>
      <c r="C74" s="25">
        <f>'TPE y W per C'!AL87</f>
        <v>955.13806460599471</v>
      </c>
      <c r="D74" s="214">
        <f>'TPE y W per C'!AM87</f>
        <v>947.84684758589219</v>
      </c>
    </row>
    <row r="75" spans="2:4">
      <c r="B75" s="213" t="s">
        <v>90</v>
      </c>
      <c r="C75" s="25">
        <f>'TPE y W per C'!AL88</f>
        <v>842.88481151308713</v>
      </c>
      <c r="D75" s="214">
        <f>'TPE y W per C'!AM88</f>
        <v>860.72521098809671</v>
      </c>
    </row>
    <row r="76" spans="2:4">
      <c r="B76" s="225" t="s">
        <v>91</v>
      </c>
      <c r="C76" s="25">
        <f>'TPE y W per C'!AL89</f>
        <v>406.74507097542136</v>
      </c>
      <c r="D76" s="214">
        <f>'TPE y W per C'!AM89</f>
        <v>469.54571725169529</v>
      </c>
    </row>
    <row r="77" spans="2:4">
      <c r="B77" s="213" t="s">
        <v>92</v>
      </c>
      <c r="C77" s="25">
        <f>'TPE y W per C'!AL90</f>
        <v>226.18380544756937</v>
      </c>
      <c r="D77" s="214">
        <f>'TPE y W per C'!AM90</f>
        <v>328.23373632814639</v>
      </c>
    </row>
    <row r="78" spans="2:4">
      <c r="B78" s="213" t="s">
        <v>93</v>
      </c>
      <c r="C78" s="25">
        <f>'TPE y W per C'!AL91</f>
        <v>57.615229641260719</v>
      </c>
      <c r="D78" s="214">
        <f>'TPE y W per C'!AM91</f>
        <v>127.67313033413831</v>
      </c>
    </row>
    <row r="79" spans="2:4">
      <c r="B79" s="213" t="s">
        <v>94</v>
      </c>
      <c r="C79" s="25">
        <f>'TPE y W per C'!AL92</f>
        <v>147.14107773739727</v>
      </c>
      <c r="D79" s="214">
        <f>'TPE y W per C'!AM92</f>
        <v>126.49717034284565</v>
      </c>
    </row>
    <row r="80" spans="2:4">
      <c r="B80" s="225" t="s">
        <v>95</v>
      </c>
      <c r="C80" s="25">
        <f>'TPE y W per C'!AL93</f>
        <v>93.21590647199605</v>
      </c>
      <c r="D80" s="214">
        <f>'TPE y W per C'!AM93</f>
        <v>100.25839532478344</v>
      </c>
    </row>
    <row r="81" spans="2:4">
      <c r="B81" s="225" t="s">
        <v>96</v>
      </c>
      <c r="C81" s="25">
        <f>'TPE y W per C'!AL94</f>
        <v>50.360910334173305</v>
      </c>
      <c r="D81" s="214">
        <f>'TPE y W per C'!AM94</f>
        <v>84.615690735607615</v>
      </c>
    </row>
    <row r="82" spans="2:4">
      <c r="B82" s="225" t="s">
        <v>97</v>
      </c>
      <c r="C82" s="25">
        <f>'TPE y W per C'!AL95</f>
        <v>28.430222486735637</v>
      </c>
      <c r="D82" s="214">
        <f>'TPE y W per C'!AM95</f>
        <v>55.00384309737489</v>
      </c>
    </row>
    <row r="83" spans="2:4">
      <c r="B83" s="225" t="s">
        <v>98</v>
      </c>
      <c r="C83" s="25">
        <f>'TPE y W per C'!AL96</f>
        <v>23.096206469020753</v>
      </c>
      <c r="D83" s="214">
        <f>'TPE y W per C'!AM96</f>
        <v>60.534830167590144</v>
      </c>
    </row>
    <row r="84" spans="2:4" ht="15.75" thickBot="1">
      <c r="B84" s="215" t="s">
        <v>99</v>
      </c>
      <c r="C84" s="216">
        <f>'TPE y W per C'!AL97</f>
        <v>153.30821758373372</v>
      </c>
      <c r="D84" s="217">
        <f>'TPE y W per C'!AM97</f>
        <v>179.46347369282586</v>
      </c>
    </row>
    <row r="85" spans="2:4">
      <c r="B85" s="210" t="s">
        <v>100</v>
      </c>
      <c r="C85" s="211">
        <f>'TPE y W per C'!AL99</f>
        <v>441.21357080447257</v>
      </c>
      <c r="D85" s="212">
        <f>'TPE y W per C'!AM99</f>
        <v>285.2490635354024</v>
      </c>
    </row>
    <row r="86" spans="2:4">
      <c r="B86" s="213" t="s">
        <v>101</v>
      </c>
      <c r="C86" s="25">
        <f>'TPE y W per C'!AL100</f>
        <v>73.773577699845575</v>
      </c>
      <c r="D86" s="214">
        <f>'TPE y W per C'!AM100</f>
        <v>71.047738840624447</v>
      </c>
    </row>
    <row r="87" spans="2:4" ht="15.75" thickBot="1">
      <c r="B87" s="215" t="s">
        <v>102</v>
      </c>
      <c r="C87" s="216">
        <f>'TPE y W per C'!AL101</f>
        <v>165.44257071267515</v>
      </c>
      <c r="D87" s="217">
        <f>'TPE y W per C'!AM101</f>
        <v>124.48672236246793</v>
      </c>
    </row>
    <row r="88" spans="2:4">
      <c r="B88" s="210" t="s">
        <v>104</v>
      </c>
      <c r="C88" s="211">
        <f>'TPE y W per C'!AL103</f>
        <v>433.02241780973844</v>
      </c>
      <c r="D88" s="212">
        <f>'TPE y W per C'!AM103</f>
        <v>518.05800541306962</v>
      </c>
    </row>
    <row r="89" spans="2:4">
      <c r="B89" s="213" t="s">
        <v>105</v>
      </c>
      <c r="C89" s="25">
        <f>'TPE y W per C'!AL104</f>
        <v>288.60272345143227</v>
      </c>
      <c r="D89" s="214">
        <f>'TPE y W per C'!AM104</f>
        <v>223.57193011640169</v>
      </c>
    </row>
    <row r="90" spans="2:4">
      <c r="B90" s="213" t="s">
        <v>106</v>
      </c>
      <c r="C90" s="25">
        <f>'TPE y W per C'!AL105</f>
        <v>248.61469538796916</v>
      </c>
      <c r="D90" s="214">
        <f>'TPE y W per C'!AM105</f>
        <v>191.74167159601339</v>
      </c>
    </row>
    <row r="91" spans="2:4">
      <c r="B91" s="213" t="s">
        <v>107</v>
      </c>
      <c r="C91" s="25">
        <f>'TPE y W per C'!AL106</f>
        <v>80.609776910736088</v>
      </c>
      <c r="D91" s="214">
        <f>'TPE y W per C'!AM106</f>
        <v>78.43127936059598</v>
      </c>
    </row>
    <row r="92" spans="2:4" ht="15.75" thickBot="1">
      <c r="B92" s="215" t="s">
        <v>108</v>
      </c>
      <c r="C92" s="216">
        <f>'TPE y W per C'!AL107</f>
        <v>117.59234685486162</v>
      </c>
      <c r="D92" s="217">
        <f>'TPE y W per C'!AM107</f>
        <v>108.86694663391212</v>
      </c>
    </row>
    <row r="93" spans="2:4" ht="15.75" thickBot="1">
      <c r="B93" s="221" t="s">
        <v>109</v>
      </c>
      <c r="C93" s="222">
        <f>'TPE y W per C'!AL109</f>
        <v>100</v>
      </c>
      <c r="D93" s="223">
        <f>'TPE y W per C'!AM109</f>
        <v>100</v>
      </c>
    </row>
    <row r="94" spans="2:4">
      <c r="B94" s="61" t="s">
        <v>110</v>
      </c>
      <c r="C94" s="11">
        <f>'TPE y W per C'!AL111</f>
        <v>0</v>
      </c>
      <c r="D94" s="11">
        <f>'TPE y W per C'!AM111</f>
        <v>0</v>
      </c>
    </row>
  </sheetData>
  <autoFilter ref="B5:D9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TPE y W per C</vt:lpstr>
      <vt:lpstr>Gráfico 2</vt:lpstr>
      <vt:lpstr>Datos Biomasa AIE</vt:lpstr>
      <vt:lpstr>PIB y ENERGÍA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Prieto Perez</dc:creator>
  <cp:lastModifiedBy>Pedro Antonio Prieto Perez</cp:lastModifiedBy>
  <cp:revision>0</cp:revision>
  <dcterms:created xsi:type="dcterms:W3CDTF">2012-06-16T10:16:24Z</dcterms:created>
  <dcterms:modified xsi:type="dcterms:W3CDTF">2012-06-25T16:04:00Z</dcterms:modified>
</cp:coreProperties>
</file>